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W30" i="1"/>
  <c r="V30" i="1"/>
  <c r="U30" i="1" s="1"/>
  <c r="N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 s="1"/>
  <c r="G29" i="1" s="1"/>
  <c r="W29" i="1"/>
  <c r="V29" i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U28" i="1"/>
  <c r="AS28" i="1"/>
  <c r="AW28" i="1" s="1"/>
  <c r="AL28" i="1"/>
  <c r="AM28" i="1" s="1"/>
  <c r="AG28" i="1"/>
  <c r="AE28" i="1" s="1"/>
  <c r="I28" i="1" s="1"/>
  <c r="W28" i="1"/>
  <c r="V28" i="1"/>
  <c r="N28" i="1"/>
  <c r="H28" i="1"/>
  <c r="AV28" i="1" s="1"/>
  <c r="AY28" i="1" s="1"/>
  <c r="G28" i="1"/>
  <c r="Y28" i="1" s="1"/>
  <c r="BM27" i="1"/>
  <c r="BL27" i="1"/>
  <c r="BJ27" i="1"/>
  <c r="BK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BM26" i="1"/>
  <c r="BL26" i="1"/>
  <c r="BJ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N26" i="1"/>
  <c r="BM25" i="1"/>
  <c r="BL25" i="1"/>
  <c r="BK25" i="1" s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 s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I24" i="1" s="1"/>
  <c r="W24" i="1"/>
  <c r="V24" i="1"/>
  <c r="N24" i="1"/>
  <c r="BM23" i="1"/>
  <c r="BL23" i="1"/>
  <c r="BK23" i="1"/>
  <c r="Q23" i="1" s="1"/>
  <c r="BJ23" i="1"/>
  <c r="BG23" i="1"/>
  <c r="BF23" i="1"/>
  <c r="BE23" i="1"/>
  <c r="BD23" i="1"/>
  <c r="BH23" i="1" s="1"/>
  <c r="BI23" i="1" s="1"/>
  <c r="BC23" i="1"/>
  <c r="AX23" i="1" s="1"/>
  <c r="AZ23" i="1"/>
  <c r="AU23" i="1"/>
  <c r="AW23" i="1" s="1"/>
  <c r="AS23" i="1"/>
  <c r="AL23" i="1"/>
  <c r="AM23" i="1" s="1"/>
  <c r="AG23" i="1"/>
  <c r="AE23" i="1" s="1"/>
  <c r="W23" i="1"/>
  <c r="V23" i="1"/>
  <c r="U23" i="1" s="1"/>
  <c r="N23" i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U22" i="1" s="1"/>
  <c r="N22" i="1"/>
  <c r="BM21" i="1"/>
  <c r="BL21" i="1"/>
  <c r="BK21" i="1" s="1"/>
  <c r="BJ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U21" i="1" s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I20" i="1" s="1"/>
  <c r="W20" i="1"/>
  <c r="V20" i="1"/>
  <c r="U20" i="1" s="1"/>
  <c r="N20" i="1"/>
  <c r="G20" i="1"/>
  <c r="Y20" i="1" s="1"/>
  <c r="BM19" i="1"/>
  <c r="BL19" i="1"/>
  <c r="BJ19" i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N19" i="1"/>
  <c r="AF27" i="1" l="1"/>
  <c r="I27" i="1"/>
  <c r="AF21" i="1"/>
  <c r="G21" i="1"/>
  <c r="Y21" i="1" s="1"/>
  <c r="G26" i="1"/>
  <c r="L26" i="1"/>
  <c r="I26" i="1"/>
  <c r="H26" i="1"/>
  <c r="AV26" i="1" s="1"/>
  <c r="AU29" i="1"/>
  <c r="AW29" i="1" s="1"/>
  <c r="Q29" i="1"/>
  <c r="R29" i="1" s="1"/>
  <c r="S29" i="1" s="1"/>
  <c r="AU21" i="1"/>
  <c r="AW21" i="1" s="1"/>
  <c r="Q21" i="1"/>
  <c r="R21" i="1" s="1"/>
  <c r="S21" i="1" s="1"/>
  <c r="G22" i="1"/>
  <c r="I22" i="1"/>
  <c r="G30" i="1"/>
  <c r="Y30" i="1" s="1"/>
  <c r="I30" i="1"/>
  <c r="U19" i="1"/>
  <c r="BK19" i="1"/>
  <c r="Q19" i="1" s="1"/>
  <c r="H20" i="1"/>
  <c r="AV20" i="1" s="1"/>
  <c r="AW20" i="1"/>
  <c r="U24" i="1"/>
  <c r="AW25" i="1"/>
  <c r="U26" i="1"/>
  <c r="L28" i="1"/>
  <c r="AF28" i="1"/>
  <c r="Z29" i="1"/>
  <c r="Q25" i="1"/>
  <c r="L20" i="1"/>
  <c r="AF20" i="1"/>
  <c r="BK20" i="1"/>
  <c r="AU20" i="1" s="1"/>
  <c r="BK22" i="1"/>
  <c r="AU22" i="1" s="1"/>
  <c r="AW22" i="1" s="1"/>
  <c r="BK26" i="1"/>
  <c r="AU26" i="1" s="1"/>
  <c r="BK30" i="1"/>
  <c r="H24" i="1"/>
  <c r="AV24" i="1" s="1"/>
  <c r="AF24" i="1"/>
  <c r="BK24" i="1"/>
  <c r="U28" i="1"/>
  <c r="U29" i="1"/>
  <c r="AU19" i="1"/>
  <c r="Q22" i="1"/>
  <c r="L25" i="1"/>
  <c r="H25" i="1"/>
  <c r="AV25" i="1" s="1"/>
  <c r="AY25" i="1" s="1"/>
  <c r="G25" i="1"/>
  <c r="AF25" i="1"/>
  <c r="I25" i="1"/>
  <c r="I19" i="1"/>
  <c r="G19" i="1"/>
  <c r="L19" i="1"/>
  <c r="H19" i="1"/>
  <c r="AV19" i="1" s="1"/>
  <c r="AF19" i="1"/>
  <c r="AW19" i="1"/>
  <c r="AF23" i="1"/>
  <c r="I23" i="1"/>
  <c r="H23" i="1"/>
  <c r="AV23" i="1" s="1"/>
  <c r="AY23" i="1" s="1"/>
  <c r="L23" i="1"/>
  <c r="G23" i="1"/>
  <c r="T29" i="1"/>
  <c r="X29" i="1" s="1"/>
  <c r="AA29" i="1"/>
  <c r="AU30" i="1"/>
  <c r="AW30" i="1" s="1"/>
  <c r="Q30" i="1"/>
  <c r="R25" i="1"/>
  <c r="S25" i="1" s="1"/>
  <c r="Z25" i="1" s="1"/>
  <c r="Q27" i="1"/>
  <c r="AU27" i="1"/>
  <c r="AW27" i="1" s="1"/>
  <c r="O29" i="1"/>
  <c r="M29" i="1" s="1"/>
  <c r="P29" i="1" s="1"/>
  <c r="L29" i="1"/>
  <c r="H29" i="1"/>
  <c r="AV29" i="1" s="1"/>
  <c r="AY29" i="1" s="1"/>
  <c r="AF30" i="1"/>
  <c r="Q20" i="1"/>
  <c r="I21" i="1"/>
  <c r="L22" i="1"/>
  <c r="G27" i="1"/>
  <c r="L27" i="1"/>
  <c r="Q28" i="1"/>
  <c r="I29" i="1"/>
  <c r="Y29" i="1"/>
  <c r="AF29" i="1"/>
  <c r="L30" i="1"/>
  <c r="L21" i="1"/>
  <c r="H21" i="1"/>
  <c r="AV21" i="1" s="1"/>
  <c r="AY21" i="1" s="1"/>
  <c r="Y22" i="1"/>
  <c r="AF22" i="1"/>
  <c r="H22" i="1"/>
  <c r="AV22" i="1" s="1"/>
  <c r="G24" i="1"/>
  <c r="L24" i="1"/>
  <c r="Y26" i="1"/>
  <c r="AF26" i="1"/>
  <c r="H27" i="1"/>
  <c r="AV27" i="1" s="1"/>
  <c r="H30" i="1"/>
  <c r="AV30" i="1" s="1"/>
  <c r="AY30" i="1" s="1"/>
  <c r="AW26" i="1" l="1"/>
  <c r="AY26" i="1"/>
  <c r="Q24" i="1"/>
  <c r="AU24" i="1"/>
  <c r="AW24" i="1" s="1"/>
  <c r="AY20" i="1"/>
  <c r="AY22" i="1"/>
  <c r="AB29" i="1"/>
  <c r="AY19" i="1"/>
  <c r="Q26" i="1"/>
  <c r="T21" i="1"/>
  <c r="X21" i="1" s="1"/>
  <c r="AA21" i="1"/>
  <c r="R28" i="1"/>
  <c r="S28" i="1" s="1"/>
  <c r="R20" i="1"/>
  <c r="S20" i="1" s="1"/>
  <c r="Y23" i="1"/>
  <c r="O21" i="1"/>
  <c r="M21" i="1" s="1"/>
  <c r="P21" i="1" s="1"/>
  <c r="J21" i="1" s="1"/>
  <c r="K21" i="1" s="1"/>
  <c r="Y27" i="1"/>
  <c r="T25" i="1"/>
  <c r="X25" i="1" s="1"/>
  <c r="AA25" i="1"/>
  <c r="AB25" i="1" s="1"/>
  <c r="R23" i="1"/>
  <c r="S23" i="1" s="1"/>
  <c r="O23" i="1" s="1"/>
  <c r="M23" i="1" s="1"/>
  <c r="P23" i="1" s="1"/>
  <c r="J23" i="1" s="1"/>
  <c r="K23" i="1" s="1"/>
  <c r="R26" i="1"/>
  <c r="S26" i="1" s="1"/>
  <c r="O25" i="1"/>
  <c r="M25" i="1" s="1"/>
  <c r="P25" i="1" s="1"/>
  <c r="J25" i="1" s="1"/>
  <c r="K25" i="1" s="1"/>
  <c r="Y25" i="1"/>
  <c r="R22" i="1"/>
  <c r="S22" i="1" s="1"/>
  <c r="Z21" i="1"/>
  <c r="Y24" i="1"/>
  <c r="R27" i="1"/>
  <c r="S27" i="1" s="1"/>
  <c r="R30" i="1"/>
  <c r="S30" i="1" s="1"/>
  <c r="AY27" i="1"/>
  <c r="R24" i="1"/>
  <c r="S24" i="1" s="1"/>
  <c r="J29" i="1"/>
  <c r="K29" i="1" s="1"/>
  <c r="Y19" i="1"/>
  <c r="R19" i="1"/>
  <c r="S19" i="1" s="1"/>
  <c r="O19" i="1" s="1"/>
  <c r="M19" i="1" s="1"/>
  <c r="P19" i="1" s="1"/>
  <c r="J19" i="1" s="1"/>
  <c r="K19" i="1" s="1"/>
  <c r="AY24" i="1" l="1"/>
  <c r="AA22" i="1"/>
  <c r="T22" i="1"/>
  <c r="X22" i="1" s="1"/>
  <c r="Z22" i="1"/>
  <c r="O22" i="1"/>
  <c r="M22" i="1" s="1"/>
  <c r="P22" i="1" s="1"/>
  <c r="J22" i="1" s="1"/>
  <c r="K22" i="1" s="1"/>
  <c r="AA26" i="1"/>
  <c r="T26" i="1"/>
  <c r="X26" i="1" s="1"/>
  <c r="Z26" i="1"/>
  <c r="O26" i="1"/>
  <c r="M26" i="1" s="1"/>
  <c r="P26" i="1" s="1"/>
  <c r="J26" i="1" s="1"/>
  <c r="K26" i="1" s="1"/>
  <c r="T28" i="1"/>
  <c r="X28" i="1" s="1"/>
  <c r="AA28" i="1"/>
  <c r="O28" i="1"/>
  <c r="M28" i="1" s="1"/>
  <c r="P28" i="1" s="1"/>
  <c r="J28" i="1" s="1"/>
  <c r="K28" i="1" s="1"/>
  <c r="Z28" i="1"/>
  <c r="AA24" i="1"/>
  <c r="T24" i="1"/>
  <c r="X24" i="1" s="1"/>
  <c r="Z24" i="1"/>
  <c r="T19" i="1"/>
  <c r="X19" i="1" s="1"/>
  <c r="AA19" i="1"/>
  <c r="Z19" i="1"/>
  <c r="AA27" i="1"/>
  <c r="T27" i="1"/>
  <c r="X27" i="1" s="1"/>
  <c r="Z27" i="1"/>
  <c r="T23" i="1"/>
  <c r="X23" i="1" s="1"/>
  <c r="AA23" i="1"/>
  <c r="Z23" i="1"/>
  <c r="O27" i="1"/>
  <c r="M27" i="1" s="1"/>
  <c r="P27" i="1" s="1"/>
  <c r="J27" i="1" s="1"/>
  <c r="K27" i="1" s="1"/>
  <c r="T20" i="1"/>
  <c r="X20" i="1" s="1"/>
  <c r="AA20" i="1"/>
  <c r="Z20" i="1"/>
  <c r="O20" i="1"/>
  <c r="M20" i="1" s="1"/>
  <c r="P20" i="1" s="1"/>
  <c r="J20" i="1" s="1"/>
  <c r="K20" i="1" s="1"/>
  <c r="AB21" i="1"/>
  <c r="AA30" i="1"/>
  <c r="AB30" i="1" s="1"/>
  <c r="T30" i="1"/>
  <c r="X30" i="1" s="1"/>
  <c r="O30" i="1"/>
  <c r="M30" i="1" s="1"/>
  <c r="P30" i="1" s="1"/>
  <c r="J30" i="1" s="1"/>
  <c r="K30" i="1" s="1"/>
  <c r="Z30" i="1"/>
  <c r="O24" i="1"/>
  <c r="M24" i="1" s="1"/>
  <c r="P24" i="1" s="1"/>
  <c r="J24" i="1" s="1"/>
  <c r="K24" i="1" s="1"/>
  <c r="AB20" i="1" l="1"/>
  <c r="AB23" i="1"/>
  <c r="AB27" i="1"/>
  <c r="AB28" i="1"/>
  <c r="AB19" i="1"/>
  <c r="AB24" i="1"/>
  <c r="AB26" i="1"/>
  <c r="AB22" i="1"/>
</calcChain>
</file>

<file path=xl/sharedStrings.xml><?xml version="1.0" encoding="utf-8"?>
<sst xmlns="http://schemas.openxmlformats.org/spreadsheetml/2006/main" count="643" uniqueCount="348">
  <si>
    <t>File opened</t>
  </si>
  <si>
    <t>2020-09-09 10:54:35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</si>
  <si>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</si>
  <si>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</si>
  <si>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</si>
  <si>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</si>
  <si>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</si>
  <si>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</si>
  <si>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</si>
  <si>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</si>
  <si>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</si>
  <si>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</si>
  <si>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</si>
  <si>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{"co2aspan2b": "0.187145", "h2obspanconc1": "19.41", "h2obspan2a": "0.0949969", "ssb_ref": "35601.5", "h2oaspanconc1": "19.41", "co2aspanconc1": "993", "co2aspanconc2": "298.9", "co2bspan2b": "0.185713", "h2obspanconc2": "0", "ssa_ref": "39980.7", "tbzero": "0.120966", "co2bzero": "0.94549", "co2bspan2a": "0.194368", "h2obspan2": "0", "flowazero": "0.27548", "h2oazero": "1.03102", "oxygen": "21", "co2bspanconc2": "298.9", "co2bspan2": "-0.0290863", "chamberpressurezero": "2.6539", "co2azero": "0.914258", "h2obzero": "1.03183", "co2aspan2": "-0.0274214", "flowbzero": "0.30576", "co2aspan2a": "0.195868", "h2obspan2b": "0.102394", "co2aspan1": "0.960839", "co2bspanconc1": "993", "h2oaspan1": "1.07388", "co2bspan1": "0.961123", "h2obspan1": "1.07787", "tazero": "0.0398865", "h2oaspan2a": "0.0954223", "h2oaspanconc2": "0", "flowmeterzero": "0.986842", "h2oaspan2b": "0.102472", "h2oaspan2": "0"}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</si>
  <si>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</si>
  <si>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</si>
  <si>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</si>
  <si>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</si>
  <si>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</si>
  <si>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</si>
  <si>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</si>
  <si>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</si>
  <si>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</si>
  <si>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10:54:35</t>
  </si>
  <si>
    <t>Stability Definition:	F (FlrLS): Slp&lt;1 Per=20	ΔH2O (Meas2): Slp&lt;0.1 Per=20	ΔCO2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</si>
  <si>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</si>
  <si>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</si>
  <si>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</si>
  <si>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</si>
  <si>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</si>
  <si>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</si>
  <si>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</si>
  <si>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</si>
  <si>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</si>
  <si>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</si>
  <si>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</si>
  <si>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</si>
  <si>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</si>
  <si>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</si>
  <si>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</si>
  <si>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</si>
  <si>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</si>
  <si>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</si>
  <si>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</si>
  <si>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</si>
  <si>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</si>
  <si>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</si>
  <si>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</si>
  <si>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</si>
  <si>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</si>
  <si>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</si>
  <si>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</si>
  <si>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</si>
  <si>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</si>
  <si>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</si>
  <si>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</si>
  <si>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</si>
  <si>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</si>
  <si>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</si>
  <si>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</si>
  <si>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</si>
  <si>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</si>
  <si>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</si>
  <si>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</si>
  <si>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</si>
  <si>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</si>
  <si>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</si>
  <si>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</si>
  <si>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</si>
  <si>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</si>
  <si>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</si>
  <si>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</si>
  <si>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</si>
  <si>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</si>
  <si>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</si>
  <si>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</si>
  <si>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</si>
  <si>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</si>
  <si>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</si>
  <si>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</si>
  <si>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</si>
  <si>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</si>
  <si>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</si>
  <si>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</si>
  <si>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</si>
  <si>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</si>
  <si>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</si>
  <si>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</si>
  <si>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</si>
  <si>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</si>
  <si>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</si>
  <si>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</si>
  <si>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</si>
  <si>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</si>
  <si>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</si>
  <si>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</si>
  <si>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</si>
  <si>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</si>
  <si>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</si>
  <si>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</si>
  <si>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</si>
  <si>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</si>
  <si>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</si>
  <si>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</si>
  <si>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</si>
  <si>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</si>
  <si>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</si>
  <si>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</si>
  <si>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</si>
  <si>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</si>
  <si>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</si>
  <si>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</si>
  <si>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</si>
  <si>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</si>
  <si>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</si>
  <si>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</si>
  <si>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</si>
  <si>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</si>
  <si>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</si>
  <si>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</si>
  <si>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</si>
  <si>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</si>
  <si>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</si>
  <si>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</si>
  <si>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</si>
  <si>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</si>
  <si>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</si>
  <si>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</si>
  <si>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</si>
  <si>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</si>
  <si>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</si>
  <si>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</si>
  <si>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</si>
  <si>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</si>
  <si>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</si>
  <si>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</si>
  <si>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</si>
  <si>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</si>
  <si>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</si>
  <si>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</si>
  <si>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</si>
  <si>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</si>
  <si>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</si>
  <si>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</si>
  <si>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</si>
  <si>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</si>
  <si>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</si>
  <si>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</si>
  <si>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</si>
  <si>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</si>
  <si>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</si>
  <si>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</si>
  <si>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</si>
  <si>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</si>
  <si>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</si>
  <si>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</si>
  <si>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</si>
  <si>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</si>
  <si>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</si>
  <si>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</si>
  <si>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</si>
  <si>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</si>
  <si>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</si>
  <si>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</si>
  <si>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</si>
  <si>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</si>
  <si>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</si>
  <si>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</si>
  <si>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</si>
  <si>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</si>
  <si>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</si>
  <si>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</si>
  <si>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</si>
  <si>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</si>
  <si>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</si>
  <si>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</si>
  <si>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</si>
  <si>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</si>
  <si>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</si>
  <si>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</si>
  <si>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</si>
  <si>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</si>
  <si>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</si>
  <si>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</si>
  <si>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</si>
  <si>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</si>
  <si>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</si>
  <si>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</si>
  <si>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</si>
  <si>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</si>
  <si>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</si>
  <si>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</si>
  <si>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</si>
  <si>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</si>
  <si>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</si>
  <si>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</si>
  <si>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</si>
  <si>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</si>
  <si>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</si>
  <si>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</si>
  <si>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</si>
  <si>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</si>
  <si>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</si>
  <si>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</si>
  <si>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</si>
  <si>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</si>
  <si>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</si>
  <si>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</si>
  <si>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</si>
  <si>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</si>
  <si>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</si>
  <si>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</si>
  <si>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</si>
  <si>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</si>
  <si>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</si>
  <si>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</si>
  <si>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</si>
  <si>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</si>
  <si>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</si>
  <si>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</si>
  <si>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</si>
  <si>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</si>
  <si>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</si>
  <si>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</si>
  <si>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</si>
  <si>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</si>
  <si>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</si>
  <si>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</si>
  <si>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</si>
  <si>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</si>
  <si>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</si>
  <si>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</si>
  <si>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</si>
  <si>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</si>
  <si>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</si>
  <si>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</si>
  <si>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</si>
  <si>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</si>
  <si>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</si>
  <si>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</si>
  <si>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</si>
  <si>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</si>
  <si>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</si>
  <si>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</si>
  <si>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</si>
  <si>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</si>
  <si>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</si>
  <si>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</si>
  <si>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</si>
  <si>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</si>
  <si>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</si>
  <si>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</si>
  <si>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</si>
  <si>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</si>
  <si>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</si>
  <si>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</si>
  <si>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</si>
  <si>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</si>
  <si>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</si>
  <si>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</si>
  <si>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</si>
  <si>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</si>
  <si>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</si>
  <si>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</si>
  <si>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</si>
  <si>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</si>
  <si>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</si>
  <si>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</si>
  <si>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</si>
  <si>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</si>
  <si>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</si>
  <si>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</si>
  <si>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</si>
  <si>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</si>
  <si>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</si>
  <si>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</si>
  <si>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</si>
  <si>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</si>
  <si>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</si>
  <si>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</si>
  <si>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</si>
  <si>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</si>
  <si>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</si>
  <si>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</si>
  <si>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MPF-1742-20200909-10_48_01</t>
  </si>
  <si>
    <t>0: Broadleaf</t>
  </si>
  <si>
    <t>2/3</t>
  </si>
  <si>
    <t>20200909 11:26:12</t>
  </si>
  <si>
    <t>11:26:12</t>
  </si>
  <si>
    <t>MPF-1745-20200909-11_25_48</t>
  </si>
  <si>
    <t>DARK-1746-20200909-11_25_50</t>
  </si>
  <si>
    <t>11:25:45</t>
  </si>
  <si>
    <t>3/3</t>
  </si>
  <si>
    <t>20200909 11:28:12</t>
  </si>
  <si>
    <t>11:28:12</t>
  </si>
  <si>
    <t>MPF-1747-20200909-11_27_49</t>
  </si>
  <si>
    <t>DARK-1748-20200909-11_27_51</t>
  </si>
  <si>
    <t>11:27:11</t>
  </si>
  <si>
    <t>20200909 11:30:13</t>
  </si>
  <si>
    <t>11:30:13</t>
  </si>
  <si>
    <t>MPF-1749-20200909-11_29_49</t>
  </si>
  <si>
    <t>DARK-1750-20200909-11_29_51</t>
  </si>
  <si>
    <t>11:29:09</t>
  </si>
  <si>
    <t>20200909 11:32:13</t>
  </si>
  <si>
    <t>11:32:13</t>
  </si>
  <si>
    <t>MPF-1751-20200909-11_31_50</t>
  </si>
  <si>
    <t>DARK-1752-20200909-11_31_52</t>
  </si>
  <si>
    <t>11:31:14</t>
  </si>
  <si>
    <t>20200909 11:34:14</t>
  </si>
  <si>
    <t>11:34:14</t>
  </si>
  <si>
    <t>MPF-1753-20200909-11_33_50</t>
  </si>
  <si>
    <t>DARK-1754-20200909-11_33_52</t>
  </si>
  <si>
    <t>11:33:22</t>
  </si>
  <si>
    <t>20200909 11:36:14</t>
  </si>
  <si>
    <t>11:36:14</t>
  </si>
  <si>
    <t>MPF-1755-20200909-11_35_51</t>
  </si>
  <si>
    <t>DARK-1756-20200909-11_35_53</t>
  </si>
  <si>
    <t>11:35:13</t>
  </si>
  <si>
    <t>20200909 11:37:46</t>
  </si>
  <si>
    <t>11:37:46</t>
  </si>
  <si>
    <t>MPF-1757-20200909-11_37_22</t>
  </si>
  <si>
    <t>DARK-1758-20200909-11_37_24</t>
  </si>
  <si>
    <t>11:37:19</t>
  </si>
  <si>
    <t>20200909 11:39:19</t>
  </si>
  <si>
    <t>11:39:19</t>
  </si>
  <si>
    <t>MPF-1759-20200909-11_38_55</t>
  </si>
  <si>
    <t>DARK-1760-20200909-11_38_57</t>
  </si>
  <si>
    <t>11:38:46</t>
  </si>
  <si>
    <t>20200909 11:40:47</t>
  </si>
  <si>
    <t>11:40:47</t>
  </si>
  <si>
    <t>MPF-1761-20200909-11_40_23</t>
  </si>
  <si>
    <t>DARK-1762-20200909-11_40_25</t>
  </si>
  <si>
    <t>11:40:21</t>
  </si>
  <si>
    <t>20200909 11:42:47</t>
  </si>
  <si>
    <t>11:42:47</t>
  </si>
  <si>
    <t>MPF-1763-20200909-11_42_24</t>
  </si>
  <si>
    <t>DARK-1764-20200909-11_42_26</t>
  </si>
  <si>
    <t>11:41:41</t>
  </si>
  <si>
    <t>20200909 11:44:43</t>
  </si>
  <si>
    <t>11:44:43</t>
  </si>
  <si>
    <t>MPF-1765-20200909-11_44_19</t>
  </si>
  <si>
    <t>-</t>
  </si>
  <si>
    <t>11:43:40</t>
  </si>
  <si>
    <t>20200909 12:06:14</t>
  </si>
  <si>
    <t>12:06:14</t>
  </si>
  <si>
    <t>MPF-1766-20200909-12_05_50</t>
  </si>
  <si>
    <t>12:06:31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</si>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</sst>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2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347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1599668772</v>
      </c>
      <c r="C19">
        <v>1833.4000000953699</v>
      </c>
      <c r="D19" t="s">
        <v>287</v>
      </c>
      <c r="E19" t="s">
        <v>288</v>
      </c>
      <c r="F19">
        <v>1599668772</v>
      </c>
      <c r="G19">
        <f t="shared" ref="G19:G30" si="0">BX19*AE19*(BT19-BU19)/(100*BN19*(1000-AE19*BT19))</f>
        <v>3.4678713349070153E-3</v>
      </c>
      <c r="H19">
        <f t="shared" ref="H19:H30" si="1">BX19*AE19*(BS19-BR19*(1000-AE19*BU19)/(1000-AE19*BT19))/(100*BN19)</f>
        <v>20.926374937030488</v>
      </c>
      <c r="I19">
        <f t="shared" ref="I19:I30" si="2">BR19 - IF(AE19&gt;1, H19*BN19*100/(AG19*CF19), 0)</f>
        <v>373.339</v>
      </c>
      <c r="J19">
        <f t="shared" ref="J19:J30" si="3">((P19-G19/2)*I19-H19)/(P19+G19/2)</f>
        <v>312.46924945562324</v>
      </c>
      <c r="K19">
        <f t="shared" ref="K19:K30" si="4">J19*(BY19+BZ19)/1000</f>
        <v>31.913649550993249</v>
      </c>
      <c r="L19">
        <f t="shared" ref="L19:L30" si="5">(BR19 - IF(AE19&gt;1, H19*BN19*100/(AG19*CF19), 0))*(BY19+BZ19)/1000</f>
        <v>38.130504139129307</v>
      </c>
      <c r="M19">
        <f t="shared" ref="M19:M30" si="6">2/((1/O19-1/N19)+SIGN(O19)*SQRT((1/O19-1/N19)*(1/O19-1/N19) + 4*BO19/((BO19+1)*(BO19+1))*(2*1/O19*1/N19-1/N19*1/N19)))</f>
        <v>0.64057988748229755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2.9665364867043742</v>
      </c>
      <c r="O19">
        <f t="shared" ref="O19:O30" si="8">G19*(1000-(1000*0.61365*EXP(17.502*S19/(240.97+S19))/(BY19+BZ19)+BT19)/2)/(1000*0.61365*EXP(17.502*S19/(240.97+S19))/(BY19+BZ19)-BT19)</f>
        <v>0.57250167933656793</v>
      </c>
      <c r="P19">
        <f t="shared" ref="P19:P30" si="9">1/((BO19+1)/(M19/1.6)+1/(N19/1.37)) + BO19/((BO19+1)/(M19/1.6) + BO19/(N19/1.37))</f>
        <v>0.36332533194254257</v>
      </c>
      <c r="Q19">
        <f t="shared" ref="Q19:Q30" si="10">(BK19*BM19)</f>
        <v>209.72394718857828</v>
      </c>
      <c r="R19">
        <f t="shared" ref="R19:R30" si="11">(CA19+(Q19+2*0.95*0.0000000567*(((CA19+$B$9)+273)^4-(CA19+273)^4)-44100*G19)/(1.84*29.3*N19+8*0.95*0.0000000567*(CA19+273)^3))</f>
        <v>23.950165244616674</v>
      </c>
      <c r="S19">
        <f t="shared" ref="S19:S30" si="12">($C$9*CB19+$D$9*CC19+$E$9*R19)</f>
        <v>23.150500000000001</v>
      </c>
      <c r="T19">
        <f t="shared" ref="T19:T30" si="13">0.61365*EXP(17.502*S19/(240.97+S19))</f>
        <v>2.8455095729531155</v>
      </c>
      <c r="U19">
        <f t="shared" ref="U19:U30" si="14">(V19/W19*100)</f>
        <v>76.605730031087234</v>
      </c>
      <c r="V19">
        <f t="shared" ref="V19:V30" si="15">BT19*(BY19+BZ19)/1000</f>
        <v>2.2422540932526704</v>
      </c>
      <c r="W19">
        <f t="shared" ref="W19:W30" si="16">0.61365*EXP(17.502*CA19/(240.97+CA19))</f>
        <v>2.9270057113779155</v>
      </c>
      <c r="X19">
        <f t="shared" ref="X19:X30" si="17">(T19-BT19*(BY19+BZ19)/1000)</f>
        <v>0.60325547970044502</v>
      </c>
      <c r="Y19">
        <f t="shared" ref="Y19:Y30" si="18">(-G19*44100)</f>
        <v>-152.93312586939936</v>
      </c>
      <c r="Z19">
        <f t="shared" ref="Z19:Z30" si="19">2*29.3*N19*0.92*(CA19-S19)</f>
        <v>74.832143061817419</v>
      </c>
      <c r="AA19">
        <f t="shared" ref="AA19:AA30" si="20">2*0.95*0.0000000567*(((CA19+$B$9)+273)^4-(S19+273)^4)</f>
        <v>5.2494790888547742</v>
      </c>
      <c r="AB19">
        <f t="shared" ref="AB19:AB30" si="21">Q19+AA19+Y19+Z19</f>
        <v>136.87244346985111</v>
      </c>
      <c r="AC19">
        <v>1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54613.832140575636</v>
      </c>
      <c r="AH19" t="s">
        <v>284</v>
      </c>
      <c r="AI19">
        <v>10197.6</v>
      </c>
      <c r="AJ19">
        <v>713.86269230769199</v>
      </c>
      <c r="AK19">
        <v>3256.38</v>
      </c>
      <c r="AL19">
        <f t="shared" ref="AL19:AL30" si="25">AK19-AJ19</f>
        <v>2542.5173076923083</v>
      </c>
      <c r="AM19">
        <f t="shared" ref="AM19:AM30" si="26">AL19/AK19</f>
        <v>0.780780285990059</v>
      </c>
      <c r="AN19">
        <v>-1.30080746977117</v>
      </c>
      <c r="AO19" t="s">
        <v>289</v>
      </c>
      <c r="AP19">
        <v>10202.9</v>
      </c>
      <c r="AQ19">
        <v>655.87415384615394</v>
      </c>
      <c r="AR19">
        <v>917.89</v>
      </c>
      <c r="AS19">
        <f t="shared" ref="AS19:AS30" si="27">1-AQ19/AR19</f>
        <v>0.28545451650398856</v>
      </c>
      <c r="AT19">
        <v>0.5</v>
      </c>
      <c r="AU19">
        <f t="shared" ref="AU19:AU30" si="28">BK19</f>
        <v>1093.1535001481791</v>
      </c>
      <c r="AV19">
        <f t="shared" ref="AV19:AV30" si="29">H19</f>
        <v>20.926374937030488</v>
      </c>
      <c r="AW19">
        <f t="shared" ref="AW19:AW30" si="30">AS19*AT19*AU19</f>
        <v>156.02280192472062</v>
      </c>
      <c r="AX19">
        <f t="shared" ref="AX19:AX30" si="31">BC19/AR19</f>
        <v>0.48099445467321794</v>
      </c>
      <c r="AY19">
        <f t="shared" ref="AY19:AY30" si="32">(AV19-AN19)/AU19</f>
        <v>2.0333084423906359E-2</v>
      </c>
      <c r="AZ19">
        <f t="shared" ref="AZ19:AZ30" si="33">(AK19-AR19)/AR19</f>
        <v>2.5476800052293851</v>
      </c>
      <c r="BA19" t="s">
        <v>290</v>
      </c>
      <c r="BB19">
        <v>476.39</v>
      </c>
      <c r="BC19">
        <f t="shared" ref="BC19:BC30" si="34">AR19-BB19</f>
        <v>441.5</v>
      </c>
      <c r="BD19">
        <f t="shared" ref="BD19:BD30" si="35">(AR19-AQ19)/(AR19-BB19)</f>
        <v>0.59346737520689929</v>
      </c>
      <c r="BE19">
        <f t="shared" ref="BE19:BE30" si="36">(AK19-AR19)/(AK19-BB19)</f>
        <v>0.84118647908805433</v>
      </c>
      <c r="BF19">
        <f t="shared" ref="BF19:BF30" si="37">(AR19-AQ19)/(AR19-AJ19)</f>
        <v>1.2842194955049355</v>
      </c>
      <c r="BG19">
        <f t="shared" ref="BG19:BG30" si="38">(AK19-AR19)/(AK19-AJ19)</f>
        <v>0.9197538175747989</v>
      </c>
      <c r="BH19">
        <f t="shared" ref="BH19:BH30" si="39">(BD19*BB19/AQ19)</f>
        <v>0.43106123517276429</v>
      </c>
      <c r="BI19">
        <f t="shared" ref="BI19:BI30" si="40">(1-BH19)</f>
        <v>0.56893876482723571</v>
      </c>
      <c r="BJ19">
        <f t="shared" ref="BJ19:BJ30" si="41">$B$13*CG19+$C$13*CH19+$F$13*CI19*(1-CL19)</f>
        <v>1299.94</v>
      </c>
      <c r="BK19">
        <f t="shared" ref="BK19:BK30" si="42">BJ19*BL19</f>
        <v>1093.1535001481791</v>
      </c>
      <c r="BL19">
        <f t="shared" ref="BL19:BL30" si="43">($B$13*$D$11+$C$13*$D$11+$F$13*((CV19+CN19)/MAX(CV19+CN19+CW19, 0.1)*$I$11+CW19/MAX(CV19+CN19+CW19, 0.1)*$J$11))/($B$13+$C$13+$F$13)</f>
        <v>0.8409261197810507</v>
      </c>
      <c r="BM19">
        <f t="shared" ref="BM19:BM30" si="44">($B$13*$K$11+$C$13*$K$11+$F$13*((CV19+CN19)/MAX(CV19+CN19+CW19, 0.1)*$P$11+CW19/MAX(CV19+CN19+CW19, 0.1)*$Q$11))/($B$13+$C$13+$F$13)</f>
        <v>0.19185223956210157</v>
      </c>
      <c r="BN19">
        <v>6</v>
      </c>
      <c r="BO19">
        <v>0.5</v>
      </c>
      <c r="BP19" t="s">
        <v>285</v>
      </c>
      <c r="BQ19">
        <v>1599668772</v>
      </c>
      <c r="BR19">
        <v>373.339</v>
      </c>
      <c r="BS19">
        <v>400.00700000000001</v>
      </c>
      <c r="BT19">
        <v>21.9541</v>
      </c>
      <c r="BU19">
        <v>17.883600000000001</v>
      </c>
      <c r="BV19">
        <v>372.25700000000001</v>
      </c>
      <c r="BW19">
        <v>21.997299999999999</v>
      </c>
      <c r="BX19">
        <v>499.94900000000001</v>
      </c>
      <c r="BY19">
        <v>102.03400000000001</v>
      </c>
      <c r="BZ19">
        <v>9.9728700000000003E-2</v>
      </c>
      <c r="CA19">
        <v>23.618400000000001</v>
      </c>
      <c r="CB19">
        <v>23.150500000000001</v>
      </c>
      <c r="CC19">
        <v>999.9</v>
      </c>
      <c r="CD19">
        <v>0</v>
      </c>
      <c r="CE19">
        <v>0</v>
      </c>
      <c r="CF19">
        <v>10008.799999999999</v>
      </c>
      <c r="CG19">
        <v>0</v>
      </c>
      <c r="CH19">
        <v>1.5289399999999999E-3</v>
      </c>
      <c r="CI19">
        <v>1299.94</v>
      </c>
      <c r="CJ19">
        <v>0.96901099999999996</v>
      </c>
      <c r="CK19">
        <v>3.0989200000000001E-2</v>
      </c>
      <c r="CL19">
        <v>0</v>
      </c>
      <c r="CM19">
        <v>655.87599999999998</v>
      </c>
      <c r="CN19">
        <v>4.9998399999999998</v>
      </c>
      <c r="CO19">
        <v>8583.3799999999992</v>
      </c>
      <c r="CP19">
        <v>12115.1</v>
      </c>
      <c r="CQ19">
        <v>40.311999999999998</v>
      </c>
      <c r="CR19">
        <v>42.561999999999998</v>
      </c>
      <c r="CS19">
        <v>41.436999999999998</v>
      </c>
      <c r="CT19">
        <v>41.875</v>
      </c>
      <c r="CU19">
        <v>41.436999999999998</v>
      </c>
      <c r="CV19">
        <v>1254.81</v>
      </c>
      <c r="CW19">
        <v>40.130000000000003</v>
      </c>
      <c r="CX19">
        <v>0</v>
      </c>
      <c r="CY19">
        <v>1832.7999999523199</v>
      </c>
      <c r="CZ19">
        <v>0</v>
      </c>
      <c r="DA19">
        <v>655.87415384615394</v>
      </c>
      <c r="DB19">
        <v>0.60765811100614497</v>
      </c>
      <c r="DC19">
        <v>-1.3312820645016401</v>
      </c>
      <c r="DD19">
        <v>8583.6923076923104</v>
      </c>
      <c r="DE19">
        <v>15</v>
      </c>
      <c r="DF19">
        <v>1599668745.5</v>
      </c>
      <c r="DG19" t="s">
        <v>291</v>
      </c>
      <c r="DH19">
        <v>1599668733.5</v>
      </c>
      <c r="DI19">
        <v>1599668745.5</v>
      </c>
      <c r="DJ19">
        <v>30</v>
      </c>
      <c r="DK19">
        <v>8.4000000000000005E-2</v>
      </c>
      <c r="DL19">
        <v>1.2E-2</v>
      </c>
      <c r="DM19">
        <v>1.0820000000000001</v>
      </c>
      <c r="DN19">
        <v>-4.2999999999999997E-2</v>
      </c>
      <c r="DO19">
        <v>400</v>
      </c>
      <c r="DP19">
        <v>18</v>
      </c>
      <c r="DQ19">
        <v>0.05</v>
      </c>
      <c r="DR19">
        <v>0.02</v>
      </c>
      <c r="DS19">
        <v>-26.628270000000001</v>
      </c>
      <c r="DT19">
        <v>-0.25188067542211501</v>
      </c>
      <c r="DU19">
        <v>3.70215558830259E-2</v>
      </c>
      <c r="DV19">
        <v>1</v>
      </c>
      <c r="DW19">
        <v>655.90049999999997</v>
      </c>
      <c r="DX19">
        <v>-8.8577939151178703E-2</v>
      </c>
      <c r="DY19">
        <v>0.25081118396116298</v>
      </c>
      <c r="DZ19">
        <v>1</v>
      </c>
      <c r="EA19">
        <v>4.0719004999999999</v>
      </c>
      <c r="EB19">
        <v>1.6389568480292001E-2</v>
      </c>
      <c r="EC19">
        <v>3.91543480982629E-3</v>
      </c>
      <c r="ED19">
        <v>1</v>
      </c>
      <c r="EE19">
        <v>3</v>
      </c>
      <c r="EF19">
        <v>3</v>
      </c>
      <c r="EG19" t="s">
        <v>292</v>
      </c>
      <c r="EH19">
        <v>100</v>
      </c>
      <c r="EI19">
        <v>100</v>
      </c>
      <c r="EJ19">
        <v>1.0820000000000001</v>
      </c>
      <c r="EK19">
        <v>-4.3200000000000002E-2</v>
      </c>
      <c r="EL19">
        <v>1.0822500000001001</v>
      </c>
      <c r="EM19">
        <v>0</v>
      </c>
      <c r="EN19">
        <v>0</v>
      </c>
      <c r="EO19">
        <v>0</v>
      </c>
      <c r="EP19">
        <v>-4.3210000000001997E-2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0.6</v>
      </c>
      <c r="EY19">
        <v>0.4</v>
      </c>
      <c r="EZ19">
        <v>2</v>
      </c>
      <c r="FA19">
        <v>498.23899999999998</v>
      </c>
      <c r="FB19">
        <v>480.37</v>
      </c>
      <c r="FC19">
        <v>21.130099999999999</v>
      </c>
      <c r="FD19">
        <v>26.811800000000002</v>
      </c>
      <c r="FE19">
        <v>30.000299999999999</v>
      </c>
      <c r="FF19">
        <v>26.7944</v>
      </c>
      <c r="FG19">
        <v>26.764900000000001</v>
      </c>
      <c r="FH19">
        <v>21.251799999999999</v>
      </c>
      <c r="FI19">
        <v>-30</v>
      </c>
      <c r="FJ19">
        <v>-30</v>
      </c>
      <c r="FK19">
        <v>21.13</v>
      </c>
      <c r="FL19">
        <v>400</v>
      </c>
      <c r="FM19">
        <v>0</v>
      </c>
      <c r="FN19">
        <v>102.31</v>
      </c>
      <c r="FO19">
        <v>102.14</v>
      </c>
    </row>
    <row r="20" spans="1:171" x14ac:dyDescent="0.35">
      <c r="A20">
        <v>3</v>
      </c>
      <c r="B20">
        <v>1599668892.5</v>
      </c>
      <c r="C20">
        <v>1953.9000000953699</v>
      </c>
      <c r="D20" t="s">
        <v>293</v>
      </c>
      <c r="E20" t="s">
        <v>294</v>
      </c>
      <c r="F20">
        <v>1599668892.5</v>
      </c>
      <c r="G20">
        <f t="shared" si="0"/>
        <v>3.358988490139474E-3</v>
      </c>
      <c r="H20">
        <f t="shared" si="1"/>
        <v>20.352934597113723</v>
      </c>
      <c r="I20">
        <f t="shared" si="2"/>
        <v>374.03699999999998</v>
      </c>
      <c r="J20">
        <f t="shared" si="3"/>
        <v>313.53616703350309</v>
      </c>
      <c r="K20">
        <f t="shared" si="4"/>
        <v>32.022769353467218</v>
      </c>
      <c r="L20">
        <f t="shared" si="5"/>
        <v>38.201974253844</v>
      </c>
      <c r="M20">
        <f t="shared" si="6"/>
        <v>0.62546034386931504</v>
      </c>
      <c r="N20">
        <f t="shared" si="7"/>
        <v>2.9641009481457532</v>
      </c>
      <c r="O20">
        <f t="shared" si="8"/>
        <v>0.5603360443905937</v>
      </c>
      <c r="P20">
        <f t="shared" si="9"/>
        <v>0.35549444064879265</v>
      </c>
      <c r="Q20">
        <f t="shared" si="10"/>
        <v>177.77832166217704</v>
      </c>
      <c r="R20">
        <f t="shared" si="11"/>
        <v>23.743032410998001</v>
      </c>
      <c r="S20">
        <f t="shared" si="12"/>
        <v>23.051100000000002</v>
      </c>
      <c r="T20">
        <f t="shared" si="13"/>
        <v>2.8284545786524498</v>
      </c>
      <c r="U20">
        <f t="shared" si="14"/>
        <v>76.457804424467795</v>
      </c>
      <c r="V20">
        <f t="shared" si="15"/>
        <v>2.2313669832488006</v>
      </c>
      <c r="W20">
        <f t="shared" si="16"/>
        <v>2.9184293219577797</v>
      </c>
      <c r="X20">
        <f t="shared" si="17"/>
        <v>0.5970875954036492</v>
      </c>
      <c r="Y20">
        <f t="shared" si="18"/>
        <v>-148.1313924151508</v>
      </c>
      <c r="Z20">
        <f t="shared" si="19"/>
        <v>82.872596510102497</v>
      </c>
      <c r="AA20">
        <f t="shared" si="20"/>
        <v>5.8139351128205519</v>
      </c>
      <c r="AB20">
        <f t="shared" si="21"/>
        <v>118.33346086994929</v>
      </c>
      <c r="AC20">
        <v>1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54550.566799053522</v>
      </c>
      <c r="AH20" t="s">
        <v>284</v>
      </c>
      <c r="AI20">
        <v>10197.6</v>
      </c>
      <c r="AJ20">
        <v>713.86269230769199</v>
      </c>
      <c r="AK20">
        <v>3256.38</v>
      </c>
      <c r="AL20">
        <f t="shared" si="25"/>
        <v>2542.5173076923083</v>
      </c>
      <c r="AM20">
        <f t="shared" si="26"/>
        <v>0.780780285990059</v>
      </c>
      <c r="AN20">
        <v>-1.30080746977117</v>
      </c>
      <c r="AO20" t="s">
        <v>295</v>
      </c>
      <c r="AP20">
        <v>10204.4</v>
      </c>
      <c r="AQ20">
        <v>667.22503846153904</v>
      </c>
      <c r="AR20">
        <v>1001.23</v>
      </c>
      <c r="AS20">
        <f t="shared" si="27"/>
        <v>0.33359464013109974</v>
      </c>
      <c r="AT20">
        <v>0.5</v>
      </c>
      <c r="AU20">
        <f t="shared" si="28"/>
        <v>925.20000017209861</v>
      </c>
      <c r="AV20">
        <f t="shared" si="29"/>
        <v>20.352934597113723</v>
      </c>
      <c r="AW20">
        <f t="shared" si="30"/>
        <v>154.32088055335234</v>
      </c>
      <c r="AX20">
        <f t="shared" si="31"/>
        <v>0.51450715619787668</v>
      </c>
      <c r="AY20">
        <f t="shared" si="32"/>
        <v>2.340439047001408E-2</v>
      </c>
      <c r="AZ20">
        <f t="shared" si="33"/>
        <v>2.2523795731250562</v>
      </c>
      <c r="BA20" t="s">
        <v>296</v>
      </c>
      <c r="BB20">
        <v>486.09</v>
      </c>
      <c r="BC20">
        <f t="shared" si="34"/>
        <v>515.1400000000001</v>
      </c>
      <c r="BD20">
        <f t="shared" si="35"/>
        <v>0.64837706553259489</v>
      </c>
      <c r="BE20">
        <f t="shared" si="36"/>
        <v>0.81404834872883347</v>
      </c>
      <c r="BF20">
        <f t="shared" si="37"/>
        <v>1.1622928308048497</v>
      </c>
      <c r="BG20">
        <f t="shared" si="38"/>
        <v>0.88697527964789569</v>
      </c>
      <c r="BH20">
        <f t="shared" si="39"/>
        <v>0.47235878394408665</v>
      </c>
      <c r="BI20">
        <f t="shared" si="40"/>
        <v>0.52764121605591341</v>
      </c>
      <c r="BJ20">
        <f t="shared" si="41"/>
        <v>1100.02</v>
      </c>
      <c r="BK20">
        <f t="shared" si="42"/>
        <v>925.20000017209861</v>
      </c>
      <c r="BL20">
        <f t="shared" si="43"/>
        <v>0.84107561696341759</v>
      </c>
      <c r="BM20">
        <f t="shared" si="44"/>
        <v>0.19215123392683536</v>
      </c>
      <c r="BN20">
        <v>6</v>
      </c>
      <c r="BO20">
        <v>0.5</v>
      </c>
      <c r="BP20" t="s">
        <v>285</v>
      </c>
      <c r="BQ20">
        <v>1599668892.5</v>
      </c>
      <c r="BR20">
        <v>374.03699999999998</v>
      </c>
      <c r="BS20">
        <v>399.97</v>
      </c>
      <c r="BT20">
        <v>21.8474</v>
      </c>
      <c r="BU20">
        <v>17.904399999999999</v>
      </c>
      <c r="BV20">
        <v>372.928</v>
      </c>
      <c r="BW20">
        <v>21.892099999999999</v>
      </c>
      <c r="BX20">
        <v>499.96499999999997</v>
      </c>
      <c r="BY20">
        <v>102.03400000000001</v>
      </c>
      <c r="BZ20">
        <v>0.100212</v>
      </c>
      <c r="CA20">
        <v>23.569700000000001</v>
      </c>
      <c r="CB20">
        <v>23.051100000000002</v>
      </c>
      <c r="CC20">
        <v>999.9</v>
      </c>
      <c r="CD20">
        <v>0</v>
      </c>
      <c r="CE20">
        <v>0</v>
      </c>
      <c r="CF20">
        <v>9995</v>
      </c>
      <c r="CG20">
        <v>0</v>
      </c>
      <c r="CH20">
        <v>1.5862700000000001E-3</v>
      </c>
      <c r="CI20">
        <v>1100.02</v>
      </c>
      <c r="CJ20">
        <v>0.96398099999999998</v>
      </c>
      <c r="CK20">
        <v>3.6019200000000001E-2</v>
      </c>
      <c r="CL20">
        <v>0</v>
      </c>
      <c r="CM20">
        <v>667.79399999999998</v>
      </c>
      <c r="CN20">
        <v>4.9998399999999998</v>
      </c>
      <c r="CO20">
        <v>7383.8</v>
      </c>
      <c r="CP20">
        <v>10232</v>
      </c>
      <c r="CQ20">
        <v>40.186999999999998</v>
      </c>
      <c r="CR20">
        <v>42.625</v>
      </c>
      <c r="CS20">
        <v>41.5</v>
      </c>
      <c r="CT20">
        <v>42</v>
      </c>
      <c r="CU20">
        <v>41.436999999999998</v>
      </c>
      <c r="CV20">
        <v>1055.58</v>
      </c>
      <c r="CW20">
        <v>39.44</v>
      </c>
      <c r="CX20">
        <v>0</v>
      </c>
      <c r="CY20">
        <v>119.799999952316</v>
      </c>
      <c r="CZ20">
        <v>0</v>
      </c>
      <c r="DA20">
        <v>667.22503846153904</v>
      </c>
      <c r="DB20">
        <v>5.1618803323053601</v>
      </c>
      <c r="DC20">
        <v>50.500512839875903</v>
      </c>
      <c r="DD20">
        <v>7377.51384615385</v>
      </c>
      <c r="DE20">
        <v>15</v>
      </c>
      <c r="DF20">
        <v>1599668831.5</v>
      </c>
      <c r="DG20" t="s">
        <v>297</v>
      </c>
      <c r="DH20">
        <v>1599668823.5</v>
      </c>
      <c r="DI20">
        <v>1599668831.5</v>
      </c>
      <c r="DJ20">
        <v>31</v>
      </c>
      <c r="DK20">
        <v>2.7E-2</v>
      </c>
      <c r="DL20">
        <v>-1E-3</v>
      </c>
      <c r="DM20">
        <v>1.109</v>
      </c>
      <c r="DN20">
        <v>-4.4999999999999998E-2</v>
      </c>
      <c r="DO20">
        <v>400</v>
      </c>
      <c r="DP20">
        <v>18</v>
      </c>
      <c r="DQ20">
        <v>0.1</v>
      </c>
      <c r="DR20">
        <v>0.02</v>
      </c>
      <c r="DS20">
        <v>-25.97344</v>
      </c>
      <c r="DT20">
        <v>-5.9216510318890199E-2</v>
      </c>
      <c r="DU20">
        <v>3.5107284144462202E-2</v>
      </c>
      <c r="DV20">
        <v>1</v>
      </c>
      <c r="DW20">
        <v>666.92579999999998</v>
      </c>
      <c r="DX20">
        <v>5.4700039138948098</v>
      </c>
      <c r="DY20">
        <v>0.59242117257428795</v>
      </c>
      <c r="DZ20">
        <v>0</v>
      </c>
      <c r="EA20">
        <v>3.9451939999999999</v>
      </c>
      <c r="EB20">
        <v>-7.30086303939284E-3</v>
      </c>
      <c r="EC20">
        <v>1.2104437202943301E-3</v>
      </c>
      <c r="ED20">
        <v>1</v>
      </c>
      <c r="EE20">
        <v>2</v>
      </c>
      <c r="EF20">
        <v>3</v>
      </c>
      <c r="EG20" t="s">
        <v>286</v>
      </c>
      <c r="EH20">
        <v>100</v>
      </c>
      <c r="EI20">
        <v>100</v>
      </c>
      <c r="EJ20">
        <v>1.109</v>
      </c>
      <c r="EK20">
        <v>-4.4699999999999997E-2</v>
      </c>
      <c r="EL20">
        <v>1.1093000000000801</v>
      </c>
      <c r="EM20">
        <v>0</v>
      </c>
      <c r="EN20">
        <v>0</v>
      </c>
      <c r="EO20">
        <v>0</v>
      </c>
      <c r="EP20">
        <v>-4.4634999999999501E-2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</v>
      </c>
      <c r="EZ20">
        <v>2</v>
      </c>
      <c r="FA20">
        <v>498.75099999999998</v>
      </c>
      <c r="FB20">
        <v>480.31099999999998</v>
      </c>
      <c r="FC20">
        <v>21.130099999999999</v>
      </c>
      <c r="FD20">
        <v>26.849699999999999</v>
      </c>
      <c r="FE20">
        <v>30.000299999999999</v>
      </c>
      <c r="FF20">
        <v>26.828299999999999</v>
      </c>
      <c r="FG20">
        <v>26.800999999999998</v>
      </c>
      <c r="FH20">
        <v>21.254200000000001</v>
      </c>
      <c r="FI20">
        <v>-30</v>
      </c>
      <c r="FJ20">
        <v>-30</v>
      </c>
      <c r="FK20">
        <v>21.13</v>
      </c>
      <c r="FL20">
        <v>400</v>
      </c>
      <c r="FM20">
        <v>0</v>
      </c>
      <c r="FN20">
        <v>102.306</v>
      </c>
      <c r="FO20">
        <v>102.13500000000001</v>
      </c>
    </row>
    <row r="21" spans="1:171" x14ac:dyDescent="0.35">
      <c r="A21">
        <v>4</v>
      </c>
      <c r="B21">
        <v>1599669013</v>
      </c>
      <c r="C21">
        <v>2074.4000000953702</v>
      </c>
      <c r="D21" t="s">
        <v>298</v>
      </c>
      <c r="E21" t="s">
        <v>299</v>
      </c>
      <c r="F21">
        <v>1599669013</v>
      </c>
      <c r="G21">
        <f t="shared" si="0"/>
        <v>3.2270126763477326E-3</v>
      </c>
      <c r="H21">
        <f t="shared" si="1"/>
        <v>19.653207929206236</v>
      </c>
      <c r="I21">
        <f t="shared" si="2"/>
        <v>374.93400000000003</v>
      </c>
      <c r="J21">
        <f t="shared" si="3"/>
        <v>314.81936415906358</v>
      </c>
      <c r="K21">
        <f t="shared" si="4"/>
        <v>32.15310205357455</v>
      </c>
      <c r="L21">
        <f t="shared" si="5"/>
        <v>38.292724456631397</v>
      </c>
      <c r="M21">
        <f t="shared" si="6"/>
        <v>0.60604551247995875</v>
      </c>
      <c r="N21">
        <f t="shared" si="7"/>
        <v>2.9658314634747547</v>
      </c>
      <c r="O21">
        <f t="shared" si="8"/>
        <v>0.54472159458406355</v>
      </c>
      <c r="P21">
        <f t="shared" si="9"/>
        <v>0.34544215503527104</v>
      </c>
      <c r="Q21">
        <f t="shared" si="10"/>
        <v>145.84960494530463</v>
      </c>
      <c r="R21">
        <f t="shared" si="11"/>
        <v>23.50497703012735</v>
      </c>
      <c r="S21">
        <f t="shared" si="12"/>
        <v>22.9253</v>
      </c>
      <c r="T21">
        <f t="shared" si="13"/>
        <v>2.8069981358859137</v>
      </c>
      <c r="U21">
        <f t="shared" si="14"/>
        <v>76.351918051218703</v>
      </c>
      <c r="V21">
        <f t="shared" si="15"/>
        <v>2.2168343227497598</v>
      </c>
      <c r="W21">
        <f t="shared" si="16"/>
        <v>2.9034428725977177</v>
      </c>
      <c r="X21">
        <f t="shared" si="17"/>
        <v>0.59016381313615396</v>
      </c>
      <c r="Y21">
        <f t="shared" si="18"/>
        <v>-142.31125902693501</v>
      </c>
      <c r="Z21">
        <f t="shared" si="19"/>
        <v>89.380693375097863</v>
      </c>
      <c r="AA21">
        <f t="shared" si="20"/>
        <v>6.260155509319496</v>
      </c>
      <c r="AB21">
        <f t="shared" si="21"/>
        <v>99.179194802786995</v>
      </c>
      <c r="AC21">
        <v>1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54617.57018935751</v>
      </c>
      <c r="AH21" t="s">
        <v>284</v>
      </c>
      <c r="AI21">
        <v>10197.6</v>
      </c>
      <c r="AJ21">
        <v>713.86269230769199</v>
      </c>
      <c r="AK21">
        <v>3256.38</v>
      </c>
      <c r="AL21">
        <f t="shared" si="25"/>
        <v>2542.5173076923083</v>
      </c>
      <c r="AM21">
        <f t="shared" si="26"/>
        <v>0.780780285990059</v>
      </c>
      <c r="AN21">
        <v>-1.30080746977117</v>
      </c>
      <c r="AO21" t="s">
        <v>300</v>
      </c>
      <c r="AP21">
        <v>10207.6</v>
      </c>
      <c r="AQ21">
        <v>692.77751999999998</v>
      </c>
      <c r="AR21">
        <v>1143.4100000000001</v>
      </c>
      <c r="AS21">
        <f t="shared" si="27"/>
        <v>0.39411276794850492</v>
      </c>
      <c r="AT21">
        <v>0.5</v>
      </c>
      <c r="AU21">
        <f t="shared" si="28"/>
        <v>757.16183495668702</v>
      </c>
      <c r="AV21">
        <f t="shared" si="29"/>
        <v>19.653207929206236</v>
      </c>
      <c r="AW21">
        <f t="shared" si="30"/>
        <v>149.20357327987449</v>
      </c>
      <c r="AX21">
        <f t="shared" si="31"/>
        <v>0.5562659063677946</v>
      </c>
      <c r="AY21">
        <f t="shared" si="32"/>
        <v>2.7674421017504225E-2</v>
      </c>
      <c r="AZ21">
        <f t="shared" si="33"/>
        <v>1.8479548018645982</v>
      </c>
      <c r="BA21" t="s">
        <v>301</v>
      </c>
      <c r="BB21">
        <v>507.37</v>
      </c>
      <c r="BC21">
        <f t="shared" si="34"/>
        <v>636.04000000000008</v>
      </c>
      <c r="BD21">
        <f t="shared" si="35"/>
        <v>0.70849707565561926</v>
      </c>
      <c r="BE21">
        <f t="shared" si="36"/>
        <v>0.76862943386892013</v>
      </c>
      <c r="BF21">
        <f t="shared" si="37"/>
        <v>1.0490869618551903</v>
      </c>
      <c r="BG21">
        <f t="shared" si="38"/>
        <v>0.83105432305505811</v>
      </c>
      <c r="BH21">
        <f t="shared" si="39"/>
        <v>0.51888254294884095</v>
      </c>
      <c r="BI21">
        <f t="shared" si="40"/>
        <v>0.48111745705115905</v>
      </c>
      <c r="BJ21">
        <f t="shared" si="41"/>
        <v>899.976</v>
      </c>
      <c r="BK21">
        <f t="shared" si="42"/>
        <v>757.16183495668702</v>
      </c>
      <c r="BL21">
        <f t="shared" si="43"/>
        <v>0.841313362752659</v>
      </c>
      <c r="BM21">
        <f t="shared" si="44"/>
        <v>0.19262672550531798</v>
      </c>
      <c r="BN21">
        <v>6</v>
      </c>
      <c r="BO21">
        <v>0.5</v>
      </c>
      <c r="BP21" t="s">
        <v>285</v>
      </c>
      <c r="BQ21">
        <v>1599669013</v>
      </c>
      <c r="BR21">
        <v>374.93400000000003</v>
      </c>
      <c r="BS21">
        <v>399.97</v>
      </c>
      <c r="BT21">
        <v>21.7056</v>
      </c>
      <c r="BU21">
        <v>17.917200000000001</v>
      </c>
      <c r="BV21">
        <v>373.83100000000002</v>
      </c>
      <c r="BW21">
        <v>21.7516</v>
      </c>
      <c r="BX21">
        <v>499.995</v>
      </c>
      <c r="BY21">
        <v>102.032</v>
      </c>
      <c r="BZ21">
        <v>9.9907099999999999E-2</v>
      </c>
      <c r="CA21">
        <v>23.484300000000001</v>
      </c>
      <c r="CB21">
        <v>22.9253</v>
      </c>
      <c r="CC21">
        <v>999.9</v>
      </c>
      <c r="CD21">
        <v>0</v>
      </c>
      <c r="CE21">
        <v>0</v>
      </c>
      <c r="CF21">
        <v>10005</v>
      </c>
      <c r="CG21">
        <v>0</v>
      </c>
      <c r="CH21">
        <v>1.5289399999999999E-3</v>
      </c>
      <c r="CI21">
        <v>899.976</v>
      </c>
      <c r="CJ21">
        <v>0.95597900000000002</v>
      </c>
      <c r="CK21">
        <v>4.4021400000000002E-2</v>
      </c>
      <c r="CL21">
        <v>0</v>
      </c>
      <c r="CM21">
        <v>693.471</v>
      </c>
      <c r="CN21">
        <v>4.9998399999999998</v>
      </c>
      <c r="CO21">
        <v>6256.55</v>
      </c>
      <c r="CP21">
        <v>8346.2900000000009</v>
      </c>
      <c r="CQ21">
        <v>39.936999999999998</v>
      </c>
      <c r="CR21">
        <v>42.686999999999998</v>
      </c>
      <c r="CS21">
        <v>41.375</v>
      </c>
      <c r="CT21">
        <v>42</v>
      </c>
      <c r="CU21">
        <v>41.25</v>
      </c>
      <c r="CV21">
        <v>855.58</v>
      </c>
      <c r="CW21">
        <v>39.4</v>
      </c>
      <c r="CX21">
        <v>0</v>
      </c>
      <c r="CY21">
        <v>120</v>
      </c>
      <c r="CZ21">
        <v>0</v>
      </c>
      <c r="DA21">
        <v>692.77751999999998</v>
      </c>
      <c r="DB21">
        <v>5.7592307744490396</v>
      </c>
      <c r="DC21">
        <v>54.764615420260803</v>
      </c>
      <c r="DD21">
        <v>6250.7903999999999</v>
      </c>
      <c r="DE21">
        <v>15</v>
      </c>
      <c r="DF21">
        <v>1599668949.5</v>
      </c>
      <c r="DG21" t="s">
        <v>302</v>
      </c>
      <c r="DH21">
        <v>1599668942</v>
      </c>
      <c r="DI21">
        <v>1599668949.5</v>
      </c>
      <c r="DJ21">
        <v>32</v>
      </c>
      <c r="DK21">
        <v>-6.0000000000000001E-3</v>
      </c>
      <c r="DL21">
        <v>-1E-3</v>
      </c>
      <c r="DM21">
        <v>1.103</v>
      </c>
      <c r="DN21">
        <v>-4.5999999999999999E-2</v>
      </c>
      <c r="DO21">
        <v>400</v>
      </c>
      <c r="DP21">
        <v>18</v>
      </c>
      <c r="DQ21">
        <v>0.06</v>
      </c>
      <c r="DR21">
        <v>0.02</v>
      </c>
      <c r="DS21">
        <v>-25.055644999999998</v>
      </c>
      <c r="DT21">
        <v>-3.0150844277692001E-2</v>
      </c>
      <c r="DU21">
        <v>3.1437819183270301E-2</v>
      </c>
      <c r="DV21">
        <v>1</v>
      </c>
      <c r="DW21">
        <v>692.29565714285695</v>
      </c>
      <c r="DX21">
        <v>6.6628649706453604</v>
      </c>
      <c r="DY21">
        <v>0.70518548493517696</v>
      </c>
      <c r="DZ21">
        <v>0</v>
      </c>
      <c r="EA21">
        <v>3.79264775</v>
      </c>
      <c r="EB21">
        <v>-3.9379024390255202E-2</v>
      </c>
      <c r="EC21">
        <v>4.0172835893797403E-3</v>
      </c>
      <c r="ED21">
        <v>1</v>
      </c>
      <c r="EE21">
        <v>2</v>
      </c>
      <c r="EF21">
        <v>3</v>
      </c>
      <c r="EG21" t="s">
        <v>286</v>
      </c>
      <c r="EH21">
        <v>100</v>
      </c>
      <c r="EI21">
        <v>100</v>
      </c>
      <c r="EJ21">
        <v>1.103</v>
      </c>
      <c r="EK21">
        <v>-4.5999999999999999E-2</v>
      </c>
      <c r="EL21">
        <v>1.1029499999999599</v>
      </c>
      <c r="EM21">
        <v>0</v>
      </c>
      <c r="EN21">
        <v>0</v>
      </c>
      <c r="EO21">
        <v>0</v>
      </c>
      <c r="EP21">
        <v>-4.5957142857144397E-2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1.1000000000000001</v>
      </c>
      <c r="EZ21">
        <v>2</v>
      </c>
      <c r="FA21">
        <v>498.88299999999998</v>
      </c>
      <c r="FB21">
        <v>480.214</v>
      </c>
      <c r="FC21">
        <v>21.1296</v>
      </c>
      <c r="FD21">
        <v>26.883800000000001</v>
      </c>
      <c r="FE21">
        <v>30.0001</v>
      </c>
      <c r="FF21">
        <v>26.862400000000001</v>
      </c>
      <c r="FG21">
        <v>26.834800000000001</v>
      </c>
      <c r="FH21">
        <v>21.2546</v>
      </c>
      <c r="FI21">
        <v>-30</v>
      </c>
      <c r="FJ21">
        <v>-30</v>
      </c>
      <c r="FK21">
        <v>21.13</v>
      </c>
      <c r="FL21">
        <v>400</v>
      </c>
      <c r="FM21">
        <v>0</v>
      </c>
      <c r="FN21">
        <v>102.297</v>
      </c>
      <c r="FO21">
        <v>102.127</v>
      </c>
    </row>
    <row r="22" spans="1:171" x14ac:dyDescent="0.35">
      <c r="A22">
        <v>5</v>
      </c>
      <c r="B22">
        <v>1599669133.5</v>
      </c>
      <c r="C22">
        <v>2194.9000000953702</v>
      </c>
      <c r="D22" t="s">
        <v>303</v>
      </c>
      <c r="E22" t="s">
        <v>304</v>
      </c>
      <c r="F22">
        <v>1599669133.5</v>
      </c>
      <c r="G22">
        <f t="shared" si="0"/>
        <v>3.0881163066032139E-3</v>
      </c>
      <c r="H22">
        <f t="shared" si="1"/>
        <v>18.493429022047135</v>
      </c>
      <c r="I22">
        <f t="shared" si="2"/>
        <v>376.40699999999998</v>
      </c>
      <c r="J22">
        <f t="shared" si="3"/>
        <v>318.06306862263301</v>
      </c>
      <c r="K22">
        <f t="shared" si="4"/>
        <v>32.484441497359974</v>
      </c>
      <c r="L22">
        <f t="shared" si="5"/>
        <v>38.443228330931994</v>
      </c>
      <c r="M22">
        <f t="shared" si="6"/>
        <v>0.58670870331281721</v>
      </c>
      <c r="N22">
        <f t="shared" si="7"/>
        <v>2.9653903027943667</v>
      </c>
      <c r="O22">
        <f t="shared" si="8"/>
        <v>0.52902898838554813</v>
      </c>
      <c r="P22">
        <f t="shared" si="9"/>
        <v>0.33535160781636769</v>
      </c>
      <c r="Q22">
        <f t="shared" si="10"/>
        <v>113.92686034856632</v>
      </c>
      <c r="R22">
        <f t="shared" si="11"/>
        <v>23.260598525549941</v>
      </c>
      <c r="S22">
        <f t="shared" si="12"/>
        <v>22.793500000000002</v>
      </c>
      <c r="T22">
        <f t="shared" si="13"/>
        <v>2.7846712119096884</v>
      </c>
      <c r="U22">
        <f t="shared" si="14"/>
        <v>76.30681760996157</v>
      </c>
      <c r="V22">
        <f t="shared" si="15"/>
        <v>2.2030501585655999</v>
      </c>
      <c r="W22">
        <f t="shared" si="16"/>
        <v>2.8870947938444758</v>
      </c>
      <c r="X22">
        <f t="shared" si="17"/>
        <v>0.58162105334408842</v>
      </c>
      <c r="Y22">
        <f t="shared" si="18"/>
        <v>-136.18592912120172</v>
      </c>
      <c r="Z22">
        <f t="shared" si="19"/>
        <v>95.474436860937615</v>
      </c>
      <c r="AA22">
        <f t="shared" si="20"/>
        <v>6.6803213220949571</v>
      </c>
      <c r="AB22">
        <f t="shared" si="21"/>
        <v>79.895689410397168</v>
      </c>
      <c r="AC22">
        <v>1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54621.725660363394</v>
      </c>
      <c r="AH22" t="s">
        <v>284</v>
      </c>
      <c r="AI22">
        <v>10197.6</v>
      </c>
      <c r="AJ22">
        <v>713.86269230769199</v>
      </c>
      <c r="AK22">
        <v>3256.38</v>
      </c>
      <c r="AL22">
        <f t="shared" si="25"/>
        <v>2542.5173076923083</v>
      </c>
      <c r="AM22">
        <f t="shared" si="26"/>
        <v>0.780780285990059</v>
      </c>
      <c r="AN22">
        <v>-1.30080746977117</v>
      </c>
      <c r="AO22" t="s">
        <v>305</v>
      </c>
      <c r="AP22">
        <v>10212</v>
      </c>
      <c r="AQ22">
        <v>727.48451999999997</v>
      </c>
      <c r="AR22">
        <v>1369.39</v>
      </c>
      <c r="AS22">
        <f t="shared" si="27"/>
        <v>0.46875286076282141</v>
      </c>
      <c r="AT22">
        <v>0.5</v>
      </c>
      <c r="AU22">
        <f t="shared" si="28"/>
        <v>589.08138366928802</v>
      </c>
      <c r="AV22">
        <f t="shared" si="29"/>
        <v>18.493429022047135</v>
      </c>
      <c r="AW22">
        <f t="shared" si="30"/>
        <v>138.06679190854996</v>
      </c>
      <c r="AX22">
        <f t="shared" si="31"/>
        <v>0.61458021454808354</v>
      </c>
      <c r="AY22">
        <f t="shared" si="32"/>
        <v>3.3601870710161234E-2</v>
      </c>
      <c r="AZ22">
        <f t="shared" si="33"/>
        <v>1.3779785159815683</v>
      </c>
      <c r="BA22" t="s">
        <v>306</v>
      </c>
      <c r="BB22">
        <v>527.79</v>
      </c>
      <c r="BC22">
        <f t="shared" si="34"/>
        <v>841.60000000000014</v>
      </c>
      <c r="BD22">
        <f t="shared" si="35"/>
        <v>0.76272038973384038</v>
      </c>
      <c r="BE22">
        <f t="shared" si="36"/>
        <v>0.69156230873821278</v>
      </c>
      <c r="BF22">
        <f t="shared" si="37"/>
        <v>0.9792200454009129</v>
      </c>
      <c r="BG22">
        <f t="shared" si="38"/>
        <v>0.74217390547980522</v>
      </c>
      <c r="BH22">
        <f t="shared" si="39"/>
        <v>0.55335362255903897</v>
      </c>
      <c r="BI22">
        <f t="shared" si="40"/>
        <v>0.44664637744096103</v>
      </c>
      <c r="BJ22">
        <f t="shared" si="41"/>
        <v>699.87199999999996</v>
      </c>
      <c r="BK22">
        <f t="shared" si="42"/>
        <v>589.08138366928802</v>
      </c>
      <c r="BL22">
        <f t="shared" si="43"/>
        <v>0.84169874444082349</v>
      </c>
      <c r="BM22">
        <f t="shared" si="44"/>
        <v>0.19339748888164693</v>
      </c>
      <c r="BN22">
        <v>6</v>
      </c>
      <c r="BO22">
        <v>0.5</v>
      </c>
      <c r="BP22" t="s">
        <v>285</v>
      </c>
      <c r="BQ22">
        <v>1599669133.5</v>
      </c>
      <c r="BR22">
        <v>376.40699999999998</v>
      </c>
      <c r="BS22">
        <v>399.99200000000002</v>
      </c>
      <c r="BT22">
        <v>21.570599999999999</v>
      </c>
      <c r="BU22">
        <v>17.9451</v>
      </c>
      <c r="BV22">
        <v>375.33800000000002</v>
      </c>
      <c r="BW22">
        <v>21.613499999999998</v>
      </c>
      <c r="BX22">
        <v>500.04199999999997</v>
      </c>
      <c r="BY22">
        <v>102.032</v>
      </c>
      <c r="BZ22">
        <v>0.100076</v>
      </c>
      <c r="CA22">
        <v>23.390699999999999</v>
      </c>
      <c r="CB22">
        <v>22.793500000000002</v>
      </c>
      <c r="CC22">
        <v>999.9</v>
      </c>
      <c r="CD22">
        <v>0</v>
      </c>
      <c r="CE22">
        <v>0</v>
      </c>
      <c r="CF22">
        <v>10002.5</v>
      </c>
      <c r="CG22">
        <v>0</v>
      </c>
      <c r="CH22">
        <v>1.5289399999999999E-3</v>
      </c>
      <c r="CI22">
        <v>699.87199999999996</v>
      </c>
      <c r="CJ22">
        <v>0.94296999999999997</v>
      </c>
      <c r="CK22">
        <v>5.7029499999999997E-2</v>
      </c>
      <c r="CL22">
        <v>0</v>
      </c>
      <c r="CM22">
        <v>728.38699999999994</v>
      </c>
      <c r="CN22">
        <v>4.9998399999999998</v>
      </c>
      <c r="CO22">
        <v>5091.18</v>
      </c>
      <c r="CP22">
        <v>6459.35</v>
      </c>
      <c r="CQ22">
        <v>39.5</v>
      </c>
      <c r="CR22">
        <v>42.561999999999998</v>
      </c>
      <c r="CS22">
        <v>41.186999999999998</v>
      </c>
      <c r="CT22">
        <v>41.875</v>
      </c>
      <c r="CU22">
        <v>40.936999999999998</v>
      </c>
      <c r="CV22">
        <v>655.24</v>
      </c>
      <c r="CW22">
        <v>39.630000000000003</v>
      </c>
      <c r="CX22">
        <v>0</v>
      </c>
      <c r="CY22">
        <v>120</v>
      </c>
      <c r="CZ22">
        <v>0</v>
      </c>
      <c r="DA22">
        <v>727.48451999999997</v>
      </c>
      <c r="DB22">
        <v>7.9633846185198296</v>
      </c>
      <c r="DC22">
        <v>51.560769397981304</v>
      </c>
      <c r="DD22">
        <v>5085.8360000000002</v>
      </c>
      <c r="DE22">
        <v>15</v>
      </c>
      <c r="DF22">
        <v>1599669074</v>
      </c>
      <c r="DG22" t="s">
        <v>307</v>
      </c>
      <c r="DH22">
        <v>1599669066.5</v>
      </c>
      <c r="DI22">
        <v>1599669074</v>
      </c>
      <c r="DJ22">
        <v>33</v>
      </c>
      <c r="DK22">
        <v>-3.3000000000000002E-2</v>
      </c>
      <c r="DL22">
        <v>3.0000000000000001E-3</v>
      </c>
      <c r="DM22">
        <v>1.07</v>
      </c>
      <c r="DN22">
        <v>-4.2999999999999997E-2</v>
      </c>
      <c r="DO22">
        <v>400</v>
      </c>
      <c r="DP22">
        <v>18</v>
      </c>
      <c r="DQ22">
        <v>0.09</v>
      </c>
      <c r="DR22">
        <v>0.03</v>
      </c>
      <c r="DS22">
        <v>-23.610497500000001</v>
      </c>
      <c r="DT22">
        <v>3.9567354596673598E-2</v>
      </c>
      <c r="DU22">
        <v>2.59968314175015E-2</v>
      </c>
      <c r="DV22">
        <v>1</v>
      </c>
      <c r="DW22">
        <v>727.10048484848505</v>
      </c>
      <c r="DX22">
        <v>7.8379892814054699</v>
      </c>
      <c r="DY22">
        <v>0.78350042529477704</v>
      </c>
      <c r="DZ22">
        <v>0</v>
      </c>
      <c r="EA22">
        <v>3.6327067500000001</v>
      </c>
      <c r="EB22">
        <v>-4.0654671669806297E-2</v>
      </c>
      <c r="EC22">
        <v>4.2074804738108998E-3</v>
      </c>
      <c r="ED22">
        <v>1</v>
      </c>
      <c r="EE22">
        <v>2</v>
      </c>
      <c r="EF22">
        <v>3</v>
      </c>
      <c r="EG22" t="s">
        <v>286</v>
      </c>
      <c r="EH22">
        <v>100</v>
      </c>
      <c r="EI22">
        <v>100</v>
      </c>
      <c r="EJ22">
        <v>1.069</v>
      </c>
      <c r="EK22">
        <v>-4.2900000000000001E-2</v>
      </c>
      <c r="EL22">
        <v>1.0694999999999999</v>
      </c>
      <c r="EM22">
        <v>0</v>
      </c>
      <c r="EN22">
        <v>0</v>
      </c>
      <c r="EO22">
        <v>0</v>
      </c>
      <c r="EP22">
        <v>-4.2880952380954802E-2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</v>
      </c>
      <c r="EZ22">
        <v>2</v>
      </c>
      <c r="FA22">
        <v>498.92</v>
      </c>
      <c r="FB22">
        <v>479.84899999999999</v>
      </c>
      <c r="FC22">
        <v>21.1295</v>
      </c>
      <c r="FD22">
        <v>26.904299999999999</v>
      </c>
      <c r="FE22">
        <v>30</v>
      </c>
      <c r="FF22">
        <v>26.8874</v>
      </c>
      <c r="FG22">
        <v>26.8597</v>
      </c>
      <c r="FH22">
        <v>21.254899999999999</v>
      </c>
      <c r="FI22">
        <v>-30</v>
      </c>
      <c r="FJ22">
        <v>-30</v>
      </c>
      <c r="FK22">
        <v>21.13</v>
      </c>
      <c r="FL22">
        <v>400</v>
      </c>
      <c r="FM22">
        <v>0</v>
      </c>
      <c r="FN22">
        <v>102.297</v>
      </c>
      <c r="FO22">
        <v>102.131</v>
      </c>
    </row>
    <row r="23" spans="1:171" x14ac:dyDescent="0.35">
      <c r="A23">
        <v>6</v>
      </c>
      <c r="B23">
        <v>1599669254</v>
      </c>
      <c r="C23">
        <v>2315.4000000953702</v>
      </c>
      <c r="D23" t="s">
        <v>308</v>
      </c>
      <c r="E23" t="s">
        <v>309</v>
      </c>
      <c r="F23">
        <v>1599669254</v>
      </c>
      <c r="G23">
        <f t="shared" si="0"/>
        <v>2.9685003289050471E-3</v>
      </c>
      <c r="H23">
        <f t="shared" si="1"/>
        <v>16.99676240890857</v>
      </c>
      <c r="I23">
        <f t="shared" si="2"/>
        <v>378.3</v>
      </c>
      <c r="J23">
        <f t="shared" si="3"/>
        <v>323.28157184436367</v>
      </c>
      <c r="K23">
        <f t="shared" si="4"/>
        <v>33.017079265920714</v>
      </c>
      <c r="L23">
        <f t="shared" si="5"/>
        <v>38.636167892400003</v>
      </c>
      <c r="M23">
        <f t="shared" si="6"/>
        <v>0.57243359111712211</v>
      </c>
      <c r="N23">
        <f t="shared" si="7"/>
        <v>2.9638283318645513</v>
      </c>
      <c r="O23">
        <f t="shared" si="8"/>
        <v>0.51735975940522616</v>
      </c>
      <c r="P23">
        <f t="shared" si="9"/>
        <v>0.32785533096782077</v>
      </c>
      <c r="Q23">
        <f t="shared" si="10"/>
        <v>90.033196569228693</v>
      </c>
      <c r="R23">
        <f t="shared" si="11"/>
        <v>23.053641933048063</v>
      </c>
      <c r="S23">
        <f t="shared" si="12"/>
        <v>22.661799999999999</v>
      </c>
      <c r="T23">
        <f t="shared" si="13"/>
        <v>2.7625165817712705</v>
      </c>
      <c r="U23">
        <f t="shared" si="14"/>
        <v>76.330017262935215</v>
      </c>
      <c r="V23">
        <f t="shared" si="15"/>
        <v>2.1907207637027999</v>
      </c>
      <c r="W23">
        <f t="shared" si="16"/>
        <v>2.8700645463715664</v>
      </c>
      <c r="X23">
        <f t="shared" si="17"/>
        <v>0.57179581806847057</v>
      </c>
      <c r="Y23">
        <f t="shared" si="18"/>
        <v>-130.91086450471258</v>
      </c>
      <c r="Z23">
        <f t="shared" si="19"/>
        <v>100.80893252903827</v>
      </c>
      <c r="AA23">
        <f t="shared" si="20"/>
        <v>7.0490836466074462</v>
      </c>
      <c r="AB23">
        <f t="shared" si="21"/>
        <v>66.980348240161831</v>
      </c>
      <c r="AC23">
        <v>1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54593.409730534135</v>
      </c>
      <c r="AH23" t="s">
        <v>284</v>
      </c>
      <c r="AI23">
        <v>10197.6</v>
      </c>
      <c r="AJ23">
        <v>713.86269230769199</v>
      </c>
      <c r="AK23">
        <v>3256.38</v>
      </c>
      <c r="AL23">
        <f t="shared" si="25"/>
        <v>2542.5173076923083</v>
      </c>
      <c r="AM23">
        <f t="shared" si="26"/>
        <v>0.780780285990059</v>
      </c>
      <c r="AN23">
        <v>-1.30080746977117</v>
      </c>
      <c r="AO23" t="s">
        <v>310</v>
      </c>
      <c r="AP23">
        <v>10216.4</v>
      </c>
      <c r="AQ23">
        <v>753.70695999999998</v>
      </c>
      <c r="AR23">
        <v>1608.46</v>
      </c>
      <c r="AS23">
        <f t="shared" si="27"/>
        <v>0.53141081531402712</v>
      </c>
      <c r="AT23">
        <v>0.5</v>
      </c>
      <c r="AU23">
        <f t="shared" si="28"/>
        <v>463.27685817722551</v>
      </c>
      <c r="AV23">
        <f t="shared" si="29"/>
        <v>16.99676240890857</v>
      </c>
      <c r="AW23">
        <f t="shared" si="30"/>
        <v>123.09516646004016</v>
      </c>
      <c r="AX23">
        <f t="shared" si="31"/>
        <v>0.65471942106113934</v>
      </c>
      <c r="AY23">
        <f t="shared" si="32"/>
        <v>3.9495972129218779E-2</v>
      </c>
      <c r="AZ23">
        <f t="shared" si="33"/>
        <v>1.0245327829103614</v>
      </c>
      <c r="BA23" t="s">
        <v>311</v>
      </c>
      <c r="BB23">
        <v>555.37</v>
      </c>
      <c r="BC23">
        <f t="shared" si="34"/>
        <v>1053.0900000000001</v>
      </c>
      <c r="BD23">
        <f t="shared" si="35"/>
        <v>0.81166190923852655</v>
      </c>
      <c r="BE23">
        <f t="shared" si="36"/>
        <v>0.61011251346718443</v>
      </c>
      <c r="BF23">
        <f t="shared" si="37"/>
        <v>0.95546122557076574</v>
      </c>
      <c r="BG23">
        <f t="shared" si="38"/>
        <v>0.64814504704226339</v>
      </c>
      <c r="BH23">
        <f t="shared" si="39"/>
        <v>0.59807418327913608</v>
      </c>
      <c r="BI23">
        <f t="shared" si="40"/>
        <v>0.40192581672086392</v>
      </c>
      <c r="BJ23">
        <f t="shared" si="41"/>
        <v>550.09900000000005</v>
      </c>
      <c r="BK23">
        <f t="shared" si="42"/>
        <v>463.27685817722551</v>
      </c>
      <c r="BL23">
        <f t="shared" si="43"/>
        <v>0.8421699697276771</v>
      </c>
      <c r="BM23">
        <f t="shared" si="44"/>
        <v>0.19433993945535413</v>
      </c>
      <c r="BN23">
        <v>6</v>
      </c>
      <c r="BO23">
        <v>0.5</v>
      </c>
      <c r="BP23" t="s">
        <v>285</v>
      </c>
      <c r="BQ23">
        <v>1599669254</v>
      </c>
      <c r="BR23">
        <v>378.3</v>
      </c>
      <c r="BS23">
        <v>400.04500000000002</v>
      </c>
      <c r="BT23">
        <v>21.450099999999999</v>
      </c>
      <c r="BU23">
        <v>17.964099999999998</v>
      </c>
      <c r="BV23">
        <v>377.17599999999999</v>
      </c>
      <c r="BW23">
        <v>21.489000000000001</v>
      </c>
      <c r="BX23">
        <v>499.97</v>
      </c>
      <c r="BY23">
        <v>102.03100000000001</v>
      </c>
      <c r="BZ23">
        <v>0.10002800000000001</v>
      </c>
      <c r="CA23">
        <v>23.2927</v>
      </c>
      <c r="CB23">
        <v>22.661799999999999</v>
      </c>
      <c r="CC23">
        <v>999.9</v>
      </c>
      <c r="CD23">
        <v>0</v>
      </c>
      <c r="CE23">
        <v>0</v>
      </c>
      <c r="CF23">
        <v>9993.75</v>
      </c>
      <c r="CG23">
        <v>0</v>
      </c>
      <c r="CH23">
        <v>1.5289399999999999E-3</v>
      </c>
      <c r="CI23">
        <v>550.09900000000005</v>
      </c>
      <c r="CJ23">
        <v>0.92700899999999997</v>
      </c>
      <c r="CK23">
        <v>7.2991E-2</v>
      </c>
      <c r="CL23">
        <v>0</v>
      </c>
      <c r="CM23">
        <v>754.61800000000005</v>
      </c>
      <c r="CN23">
        <v>4.9998399999999998</v>
      </c>
      <c r="CO23">
        <v>4126.28</v>
      </c>
      <c r="CP23">
        <v>5047.0600000000004</v>
      </c>
      <c r="CQ23">
        <v>39.061999999999998</v>
      </c>
      <c r="CR23">
        <v>42.436999999999998</v>
      </c>
      <c r="CS23">
        <v>40.875</v>
      </c>
      <c r="CT23">
        <v>41.75</v>
      </c>
      <c r="CU23">
        <v>40.625</v>
      </c>
      <c r="CV23">
        <v>505.31</v>
      </c>
      <c r="CW23">
        <v>39.79</v>
      </c>
      <c r="CX23">
        <v>0</v>
      </c>
      <c r="CY23">
        <v>120</v>
      </c>
      <c r="CZ23">
        <v>0</v>
      </c>
      <c r="DA23">
        <v>753.70695999999998</v>
      </c>
      <c r="DB23">
        <v>7.6460769267563196</v>
      </c>
      <c r="DC23">
        <v>40.100769216286302</v>
      </c>
      <c r="DD23">
        <v>4120.5159999999996</v>
      </c>
      <c r="DE23">
        <v>15</v>
      </c>
      <c r="DF23">
        <v>1599669202</v>
      </c>
      <c r="DG23" t="s">
        <v>312</v>
      </c>
      <c r="DH23">
        <v>1599669185</v>
      </c>
      <c r="DI23">
        <v>1599669202</v>
      </c>
      <c r="DJ23">
        <v>34</v>
      </c>
      <c r="DK23">
        <v>5.3999999999999999E-2</v>
      </c>
      <c r="DL23">
        <v>4.0000000000000001E-3</v>
      </c>
      <c r="DM23">
        <v>1.123</v>
      </c>
      <c r="DN23">
        <v>-3.9E-2</v>
      </c>
      <c r="DO23">
        <v>400</v>
      </c>
      <c r="DP23">
        <v>18</v>
      </c>
      <c r="DQ23">
        <v>0.06</v>
      </c>
      <c r="DR23">
        <v>0.02</v>
      </c>
      <c r="DS23">
        <v>-21.690639999999998</v>
      </c>
      <c r="DT23">
        <v>-0.106822514071278</v>
      </c>
      <c r="DU23">
        <v>3.4378058409398102E-2</v>
      </c>
      <c r="DV23">
        <v>1</v>
      </c>
      <c r="DW23">
        <v>753.14348571428604</v>
      </c>
      <c r="DX23">
        <v>8.0794285714290908</v>
      </c>
      <c r="DY23">
        <v>0.83434249121871396</v>
      </c>
      <c r="DZ23">
        <v>0</v>
      </c>
      <c r="EA23">
        <v>3.49203675</v>
      </c>
      <c r="EB23">
        <v>-3.4865853658547101E-2</v>
      </c>
      <c r="EC23">
        <v>3.4390284874510702E-3</v>
      </c>
      <c r="ED23">
        <v>1</v>
      </c>
      <c r="EE23">
        <v>2</v>
      </c>
      <c r="EF23">
        <v>3</v>
      </c>
      <c r="EG23" t="s">
        <v>286</v>
      </c>
      <c r="EH23">
        <v>100</v>
      </c>
      <c r="EI23">
        <v>100</v>
      </c>
      <c r="EJ23">
        <v>1.1240000000000001</v>
      </c>
      <c r="EK23">
        <v>-3.8899999999999997E-2</v>
      </c>
      <c r="EL23">
        <v>1.12325000000004</v>
      </c>
      <c r="EM23">
        <v>0</v>
      </c>
      <c r="EN23">
        <v>0</v>
      </c>
      <c r="EO23">
        <v>0</v>
      </c>
      <c r="EP23">
        <v>-3.8909999999994199E-2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0.9</v>
      </c>
      <c r="EZ23">
        <v>2</v>
      </c>
      <c r="FA23">
        <v>498.68299999999999</v>
      </c>
      <c r="FB23">
        <v>479.88299999999998</v>
      </c>
      <c r="FC23">
        <v>21.1296</v>
      </c>
      <c r="FD23">
        <v>26.915600000000001</v>
      </c>
      <c r="FE23">
        <v>30.0001</v>
      </c>
      <c r="FF23">
        <v>26.9055</v>
      </c>
      <c r="FG23">
        <v>26.878299999999999</v>
      </c>
      <c r="FH23">
        <v>21.252800000000001</v>
      </c>
      <c r="FI23">
        <v>-30</v>
      </c>
      <c r="FJ23">
        <v>-30</v>
      </c>
      <c r="FK23">
        <v>21.13</v>
      </c>
      <c r="FL23">
        <v>400</v>
      </c>
      <c r="FM23">
        <v>0</v>
      </c>
      <c r="FN23">
        <v>102.28400000000001</v>
      </c>
      <c r="FO23">
        <v>102.127</v>
      </c>
    </row>
    <row r="24" spans="1:171" x14ac:dyDescent="0.35">
      <c r="A24">
        <v>7</v>
      </c>
      <c r="B24">
        <v>1599669374.5</v>
      </c>
      <c r="C24">
        <v>2435.9000000953702</v>
      </c>
      <c r="D24" t="s">
        <v>313</v>
      </c>
      <c r="E24" t="s">
        <v>314</v>
      </c>
      <c r="F24">
        <v>1599669374.5</v>
      </c>
      <c r="G24">
        <f t="shared" si="0"/>
        <v>2.84864462993501E-3</v>
      </c>
      <c r="H24">
        <f t="shared" si="1"/>
        <v>14.24119020885302</v>
      </c>
      <c r="I24">
        <f t="shared" si="2"/>
        <v>381.64400000000001</v>
      </c>
      <c r="J24">
        <f t="shared" si="3"/>
        <v>333.644805545797</v>
      </c>
      <c r="K24">
        <f t="shared" si="4"/>
        <v>34.076257029463548</v>
      </c>
      <c r="L24">
        <f t="shared" si="5"/>
        <v>38.978574884383995</v>
      </c>
      <c r="M24">
        <f t="shared" si="6"/>
        <v>0.55353841545746096</v>
      </c>
      <c r="N24">
        <f t="shared" si="7"/>
        <v>2.9657428937507673</v>
      </c>
      <c r="O24">
        <f t="shared" si="8"/>
        <v>0.50189497589449761</v>
      </c>
      <c r="P24">
        <f t="shared" si="9"/>
        <v>0.31792183576743671</v>
      </c>
      <c r="Q24">
        <f t="shared" si="10"/>
        <v>66.055392291443013</v>
      </c>
      <c r="R24">
        <f t="shared" si="11"/>
        <v>22.860218334048131</v>
      </c>
      <c r="S24">
        <f t="shared" si="12"/>
        <v>22.5474</v>
      </c>
      <c r="T24">
        <f t="shared" si="13"/>
        <v>2.7433974891191037</v>
      </c>
      <c r="U24">
        <f t="shared" si="14"/>
        <v>76.262927393474683</v>
      </c>
      <c r="V24">
        <f t="shared" si="15"/>
        <v>2.1776767768583998</v>
      </c>
      <c r="W24">
        <f t="shared" si="16"/>
        <v>2.8554854256023865</v>
      </c>
      <c r="X24">
        <f t="shared" si="17"/>
        <v>0.56572071226070397</v>
      </c>
      <c r="Y24">
        <f t="shared" si="18"/>
        <v>-125.62522818013394</v>
      </c>
      <c r="Z24">
        <f t="shared" si="19"/>
        <v>105.68671551689643</v>
      </c>
      <c r="AA24">
        <f t="shared" si="20"/>
        <v>7.3779589648850408</v>
      </c>
      <c r="AB24">
        <f t="shared" si="21"/>
        <v>53.494838593090535</v>
      </c>
      <c r="AC24">
        <v>1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54665.834779793593</v>
      </c>
      <c r="AH24" t="s">
        <v>284</v>
      </c>
      <c r="AI24">
        <v>10197.6</v>
      </c>
      <c r="AJ24">
        <v>713.86269230769199</v>
      </c>
      <c r="AK24">
        <v>3256.38</v>
      </c>
      <c r="AL24">
        <f t="shared" si="25"/>
        <v>2542.5173076923083</v>
      </c>
      <c r="AM24">
        <f t="shared" si="26"/>
        <v>0.780780285990059</v>
      </c>
      <c r="AN24">
        <v>-1.30080746977117</v>
      </c>
      <c r="AO24" t="s">
        <v>315</v>
      </c>
      <c r="AP24">
        <v>10220.5</v>
      </c>
      <c r="AQ24">
        <v>756.74408000000005</v>
      </c>
      <c r="AR24">
        <v>1855.56</v>
      </c>
      <c r="AS24">
        <f t="shared" si="27"/>
        <v>0.59217482592856063</v>
      </c>
      <c r="AT24">
        <v>0.5</v>
      </c>
      <c r="AU24">
        <f t="shared" si="28"/>
        <v>337.14245751055785</v>
      </c>
      <c r="AV24">
        <f t="shared" si="29"/>
        <v>14.24119020885302</v>
      </c>
      <c r="AW24">
        <f t="shared" si="30"/>
        <v>99.823638044720866</v>
      </c>
      <c r="AX24">
        <f t="shared" si="31"/>
        <v>0.68598159046325646</v>
      </c>
      <c r="AY24">
        <f t="shared" si="32"/>
        <v>4.6099200300625087E-2</v>
      </c>
      <c r="AZ24">
        <f t="shared" si="33"/>
        <v>0.754931125913471</v>
      </c>
      <c r="BA24" t="s">
        <v>316</v>
      </c>
      <c r="BB24">
        <v>582.67999999999995</v>
      </c>
      <c r="BC24">
        <f t="shared" si="34"/>
        <v>1272.8800000000001</v>
      </c>
      <c r="BD24">
        <f t="shared" si="35"/>
        <v>0.86325177550122545</v>
      </c>
      <c r="BE24">
        <f t="shared" si="36"/>
        <v>0.5239256461083891</v>
      </c>
      <c r="BF24">
        <f t="shared" si="37"/>
        <v>0.9624406684649337</v>
      </c>
      <c r="BG24">
        <f t="shared" si="38"/>
        <v>0.55095790135306533</v>
      </c>
      <c r="BH24">
        <f t="shared" si="39"/>
        <v>0.66468910407472759</v>
      </c>
      <c r="BI24">
        <f t="shared" si="40"/>
        <v>0.33531089592527241</v>
      </c>
      <c r="BJ24">
        <f t="shared" si="41"/>
        <v>399.94900000000001</v>
      </c>
      <c r="BK24">
        <f t="shared" si="42"/>
        <v>337.14245751055785</v>
      </c>
      <c r="BL24">
        <f t="shared" si="43"/>
        <v>0.84296362163815342</v>
      </c>
      <c r="BM24">
        <f t="shared" si="44"/>
        <v>0.19592724327630684</v>
      </c>
      <c r="BN24">
        <v>6</v>
      </c>
      <c r="BO24">
        <v>0.5</v>
      </c>
      <c r="BP24" t="s">
        <v>285</v>
      </c>
      <c r="BQ24">
        <v>1599669374.5</v>
      </c>
      <c r="BR24">
        <v>381.64400000000001</v>
      </c>
      <c r="BS24">
        <v>400.03699999999998</v>
      </c>
      <c r="BT24">
        <v>21.321899999999999</v>
      </c>
      <c r="BU24">
        <v>17.976600000000001</v>
      </c>
      <c r="BV24">
        <v>380.565</v>
      </c>
      <c r="BW24">
        <v>21.3644</v>
      </c>
      <c r="BX24">
        <v>500.02800000000002</v>
      </c>
      <c r="BY24">
        <v>102.033</v>
      </c>
      <c r="BZ24">
        <v>0.10033599999999999</v>
      </c>
      <c r="CA24">
        <v>23.208400000000001</v>
      </c>
      <c r="CB24">
        <v>22.5474</v>
      </c>
      <c r="CC24">
        <v>999.9</v>
      </c>
      <c r="CD24">
        <v>0</v>
      </c>
      <c r="CE24">
        <v>0</v>
      </c>
      <c r="CF24">
        <v>10004.4</v>
      </c>
      <c r="CG24">
        <v>0</v>
      </c>
      <c r="CH24">
        <v>1.5289399999999999E-3</v>
      </c>
      <c r="CI24">
        <v>399.94900000000001</v>
      </c>
      <c r="CJ24">
        <v>0.89995400000000003</v>
      </c>
      <c r="CK24">
        <v>0.100046</v>
      </c>
      <c r="CL24">
        <v>0</v>
      </c>
      <c r="CM24">
        <v>757.20600000000002</v>
      </c>
      <c r="CN24">
        <v>4.9998399999999998</v>
      </c>
      <c r="CO24">
        <v>2990.78</v>
      </c>
      <c r="CP24">
        <v>3632.21</v>
      </c>
      <c r="CQ24">
        <v>38.561999999999998</v>
      </c>
      <c r="CR24">
        <v>42.125</v>
      </c>
      <c r="CS24">
        <v>40.5</v>
      </c>
      <c r="CT24">
        <v>41.561999999999998</v>
      </c>
      <c r="CU24">
        <v>40.25</v>
      </c>
      <c r="CV24">
        <v>355.44</v>
      </c>
      <c r="CW24">
        <v>39.51</v>
      </c>
      <c r="CX24">
        <v>0</v>
      </c>
      <c r="CY24">
        <v>120</v>
      </c>
      <c r="CZ24">
        <v>0</v>
      </c>
      <c r="DA24">
        <v>756.74408000000005</v>
      </c>
      <c r="DB24">
        <v>5.4350769236370997</v>
      </c>
      <c r="DC24">
        <v>16.722307693418099</v>
      </c>
      <c r="DD24">
        <v>2989.308</v>
      </c>
      <c r="DE24">
        <v>15</v>
      </c>
      <c r="DF24">
        <v>1599669313.5</v>
      </c>
      <c r="DG24" t="s">
        <v>317</v>
      </c>
      <c r="DH24">
        <v>1599669313.5</v>
      </c>
      <c r="DI24">
        <v>1599669311.5</v>
      </c>
      <c r="DJ24">
        <v>35</v>
      </c>
      <c r="DK24">
        <v>-4.4999999999999998E-2</v>
      </c>
      <c r="DL24">
        <v>-4.0000000000000001E-3</v>
      </c>
      <c r="DM24">
        <v>1.079</v>
      </c>
      <c r="DN24">
        <v>-4.2000000000000003E-2</v>
      </c>
      <c r="DO24">
        <v>400</v>
      </c>
      <c r="DP24">
        <v>18</v>
      </c>
      <c r="DQ24">
        <v>0.15</v>
      </c>
      <c r="DR24">
        <v>0.02</v>
      </c>
      <c r="DS24">
        <v>-18.379235000000001</v>
      </c>
      <c r="DT24">
        <v>-0.281939212007489</v>
      </c>
      <c r="DU24">
        <v>3.2563281084681997E-2</v>
      </c>
      <c r="DV24">
        <v>1</v>
      </c>
      <c r="DW24">
        <v>756.43708823529403</v>
      </c>
      <c r="DX24">
        <v>5.6903127641604998</v>
      </c>
      <c r="DY24">
        <v>0.60556412045236097</v>
      </c>
      <c r="DZ24">
        <v>0</v>
      </c>
      <c r="EA24">
        <v>3.3542187499999998</v>
      </c>
      <c r="EB24">
        <v>-3.9076435272059201E-2</v>
      </c>
      <c r="EC24">
        <v>4.0481787185720902E-3</v>
      </c>
      <c r="ED24">
        <v>1</v>
      </c>
      <c r="EE24">
        <v>2</v>
      </c>
      <c r="EF24">
        <v>3</v>
      </c>
      <c r="EG24" t="s">
        <v>286</v>
      </c>
      <c r="EH24">
        <v>100</v>
      </c>
      <c r="EI24">
        <v>100</v>
      </c>
      <c r="EJ24">
        <v>1.079</v>
      </c>
      <c r="EK24">
        <v>-4.2500000000000003E-2</v>
      </c>
      <c r="EL24">
        <v>1.0789000000000899</v>
      </c>
      <c r="EM24">
        <v>0</v>
      </c>
      <c r="EN24">
        <v>0</v>
      </c>
      <c r="EO24">
        <v>0</v>
      </c>
      <c r="EP24">
        <v>-4.2490000000004399E-2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</v>
      </c>
      <c r="EY24">
        <v>1.1000000000000001</v>
      </c>
      <c r="EZ24">
        <v>2</v>
      </c>
      <c r="FA24">
        <v>498.99599999999998</v>
      </c>
      <c r="FB24">
        <v>480.01900000000001</v>
      </c>
      <c r="FC24">
        <v>21.129200000000001</v>
      </c>
      <c r="FD24">
        <v>26.922499999999999</v>
      </c>
      <c r="FE24">
        <v>30.0001</v>
      </c>
      <c r="FF24">
        <v>26.916899999999998</v>
      </c>
      <c r="FG24">
        <v>26.891400000000001</v>
      </c>
      <c r="FH24">
        <v>21.2563</v>
      </c>
      <c r="FI24">
        <v>-30</v>
      </c>
      <c r="FJ24">
        <v>-30</v>
      </c>
      <c r="FK24">
        <v>21.13</v>
      </c>
      <c r="FL24">
        <v>400</v>
      </c>
      <c r="FM24">
        <v>0</v>
      </c>
      <c r="FN24">
        <v>102.286</v>
      </c>
      <c r="FO24">
        <v>102.125</v>
      </c>
    </row>
    <row r="25" spans="1:171" x14ac:dyDescent="0.35">
      <c r="A25">
        <v>8</v>
      </c>
      <c r="B25">
        <v>1599669466</v>
      </c>
      <c r="C25">
        <v>2527.4000000953702</v>
      </c>
      <c r="D25" t="s">
        <v>318</v>
      </c>
      <c r="E25" t="s">
        <v>319</v>
      </c>
      <c r="F25">
        <v>1599669466</v>
      </c>
      <c r="G25">
        <f t="shared" si="0"/>
        <v>2.7460238482305082E-3</v>
      </c>
      <c r="H25">
        <f t="shared" si="1"/>
        <v>9.7163498902578169</v>
      </c>
      <c r="I25">
        <f t="shared" si="2"/>
        <v>387.02</v>
      </c>
      <c r="J25">
        <f t="shared" si="3"/>
        <v>352.37090143205137</v>
      </c>
      <c r="K25">
        <f t="shared" si="4"/>
        <v>35.989041577567491</v>
      </c>
      <c r="L25">
        <f t="shared" si="5"/>
        <v>39.527891817242001</v>
      </c>
      <c r="M25">
        <f t="shared" si="6"/>
        <v>0.53808397358509052</v>
      </c>
      <c r="N25">
        <f t="shared" si="7"/>
        <v>2.9631084051869423</v>
      </c>
      <c r="O25">
        <f t="shared" si="8"/>
        <v>0.48910839317653426</v>
      </c>
      <c r="P25">
        <f t="shared" si="9"/>
        <v>0.30972068128875768</v>
      </c>
      <c r="Q25">
        <f t="shared" si="10"/>
        <v>41.278676744868598</v>
      </c>
      <c r="R25">
        <f t="shared" si="11"/>
        <v>22.655537556087967</v>
      </c>
      <c r="S25">
        <f t="shared" si="12"/>
        <v>22.442599999999999</v>
      </c>
      <c r="T25">
        <f t="shared" si="13"/>
        <v>2.725984517489874</v>
      </c>
      <c r="U25">
        <f t="shared" si="14"/>
        <v>76.259561044600559</v>
      </c>
      <c r="V25">
        <f t="shared" si="15"/>
        <v>2.1663025078818401</v>
      </c>
      <c r="W25">
        <f t="shared" si="16"/>
        <v>2.8406962723203635</v>
      </c>
      <c r="X25">
        <f t="shared" si="17"/>
        <v>0.55968200960803394</v>
      </c>
      <c r="Y25">
        <f t="shared" si="18"/>
        <v>-121.09965170696542</v>
      </c>
      <c r="Z25">
        <f t="shared" si="19"/>
        <v>108.61205352146409</v>
      </c>
      <c r="AA25">
        <f t="shared" si="20"/>
        <v>7.5815833229476857</v>
      </c>
      <c r="AB25">
        <f t="shared" si="21"/>
        <v>36.372661882314958</v>
      </c>
      <c r="AC25">
        <v>2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54603.478670239281</v>
      </c>
      <c r="AH25" t="s">
        <v>284</v>
      </c>
      <c r="AI25">
        <v>10197.6</v>
      </c>
      <c r="AJ25">
        <v>713.86269230769199</v>
      </c>
      <c r="AK25">
        <v>3256.38</v>
      </c>
      <c r="AL25">
        <f t="shared" si="25"/>
        <v>2542.5173076923083</v>
      </c>
      <c r="AM25">
        <f t="shared" si="26"/>
        <v>0.780780285990059</v>
      </c>
      <c r="AN25">
        <v>-1.30080746977117</v>
      </c>
      <c r="AO25" t="s">
        <v>320</v>
      </c>
      <c r="AP25">
        <v>10208.9</v>
      </c>
      <c r="AQ25">
        <v>717.58748000000003</v>
      </c>
      <c r="AR25">
        <v>1976.06</v>
      </c>
      <c r="AS25">
        <f t="shared" si="27"/>
        <v>0.6368594678299242</v>
      </c>
      <c r="AT25">
        <v>0.5</v>
      </c>
      <c r="AU25">
        <f t="shared" si="28"/>
        <v>210.73192870578475</v>
      </c>
      <c r="AV25">
        <f t="shared" si="29"/>
        <v>9.7163498902578169</v>
      </c>
      <c r="AW25">
        <f t="shared" si="30"/>
        <v>67.103311985169796</v>
      </c>
      <c r="AX25">
        <f t="shared" si="31"/>
        <v>0.70113255670374386</v>
      </c>
      <c r="AY25">
        <f t="shared" si="32"/>
        <v>5.2280437177655639E-2</v>
      </c>
      <c r="AZ25">
        <f t="shared" si="33"/>
        <v>0.64791554912300242</v>
      </c>
      <c r="BA25" t="s">
        <v>321</v>
      </c>
      <c r="BB25">
        <v>590.58000000000004</v>
      </c>
      <c r="BC25">
        <f t="shared" si="34"/>
        <v>1385.48</v>
      </c>
      <c r="BD25">
        <f t="shared" si="35"/>
        <v>0.90832961861593076</v>
      </c>
      <c r="BE25">
        <f t="shared" si="36"/>
        <v>0.48027608972916203</v>
      </c>
      <c r="BF25">
        <f t="shared" si="37"/>
        <v>0.99704896558596035</v>
      </c>
      <c r="BG25">
        <f t="shared" si="38"/>
        <v>0.50356392702870933</v>
      </c>
      <c r="BH25">
        <f t="shared" si="39"/>
        <v>0.74756224309013353</v>
      </c>
      <c r="BI25">
        <f t="shared" si="40"/>
        <v>0.25243775690986647</v>
      </c>
      <c r="BJ25">
        <f t="shared" si="41"/>
        <v>249.99600000000001</v>
      </c>
      <c r="BK25">
        <f t="shared" si="42"/>
        <v>210.73192870578475</v>
      </c>
      <c r="BL25">
        <f t="shared" si="43"/>
        <v>0.8429412018823691</v>
      </c>
      <c r="BM25">
        <f t="shared" si="44"/>
        <v>0.19588240376473842</v>
      </c>
      <c r="BN25">
        <v>6</v>
      </c>
      <c r="BO25">
        <v>0.5</v>
      </c>
      <c r="BP25" t="s">
        <v>285</v>
      </c>
      <c r="BQ25">
        <v>1599669466</v>
      </c>
      <c r="BR25">
        <v>387.02</v>
      </c>
      <c r="BS25">
        <v>399.95600000000002</v>
      </c>
      <c r="BT25">
        <v>21.2104</v>
      </c>
      <c r="BU25">
        <v>17.9848</v>
      </c>
      <c r="BV25">
        <v>385.88299999999998</v>
      </c>
      <c r="BW25">
        <v>21.250399999999999</v>
      </c>
      <c r="BX25">
        <v>499.959</v>
      </c>
      <c r="BY25">
        <v>102.03400000000001</v>
      </c>
      <c r="BZ25">
        <v>9.9977099999999999E-2</v>
      </c>
      <c r="CA25">
        <v>23.122499999999999</v>
      </c>
      <c r="CB25">
        <v>22.442599999999999</v>
      </c>
      <c r="CC25">
        <v>999.9</v>
      </c>
      <c r="CD25">
        <v>0</v>
      </c>
      <c r="CE25">
        <v>0</v>
      </c>
      <c r="CF25">
        <v>9989.3799999999992</v>
      </c>
      <c r="CG25">
        <v>0</v>
      </c>
      <c r="CH25">
        <v>1.5289399999999999E-3</v>
      </c>
      <c r="CI25">
        <v>249.99600000000001</v>
      </c>
      <c r="CJ25">
        <v>0.89997700000000003</v>
      </c>
      <c r="CK25">
        <v>0.100023</v>
      </c>
      <c r="CL25">
        <v>0</v>
      </c>
      <c r="CM25">
        <v>717.8</v>
      </c>
      <c r="CN25">
        <v>4.9998399999999998</v>
      </c>
      <c r="CO25">
        <v>1764.06</v>
      </c>
      <c r="CP25">
        <v>2253.16</v>
      </c>
      <c r="CQ25">
        <v>38.186999999999998</v>
      </c>
      <c r="CR25">
        <v>41.936999999999998</v>
      </c>
      <c r="CS25">
        <v>40.186999999999998</v>
      </c>
      <c r="CT25">
        <v>41.311999999999998</v>
      </c>
      <c r="CU25">
        <v>39.875</v>
      </c>
      <c r="CV25">
        <v>220.49</v>
      </c>
      <c r="CW25">
        <v>24.51</v>
      </c>
      <c r="CX25">
        <v>0</v>
      </c>
      <c r="CY25">
        <v>91.100000143051105</v>
      </c>
      <c r="CZ25">
        <v>0</v>
      </c>
      <c r="DA25">
        <v>717.58748000000003</v>
      </c>
      <c r="DB25">
        <v>0.302153836557155</v>
      </c>
      <c r="DC25">
        <v>-5.9423076542726099</v>
      </c>
      <c r="DD25">
        <v>1764.492</v>
      </c>
      <c r="DE25">
        <v>15</v>
      </c>
      <c r="DF25">
        <v>1599669439</v>
      </c>
      <c r="DG25" t="s">
        <v>322</v>
      </c>
      <c r="DH25">
        <v>1599669424</v>
      </c>
      <c r="DI25">
        <v>1599669439</v>
      </c>
      <c r="DJ25">
        <v>36</v>
      </c>
      <c r="DK25">
        <v>5.8000000000000003E-2</v>
      </c>
      <c r="DL25">
        <v>2E-3</v>
      </c>
      <c r="DM25">
        <v>1.137</v>
      </c>
      <c r="DN25">
        <v>-0.04</v>
      </c>
      <c r="DO25">
        <v>400</v>
      </c>
      <c r="DP25">
        <v>18</v>
      </c>
      <c r="DQ25">
        <v>0.09</v>
      </c>
      <c r="DR25">
        <v>0.02</v>
      </c>
      <c r="DS25">
        <v>-12.93674</v>
      </c>
      <c r="DT25">
        <v>-0.33272420262657998</v>
      </c>
      <c r="DU25">
        <v>4.3188747377065802E-2</v>
      </c>
      <c r="DV25">
        <v>1</v>
      </c>
      <c r="DW25">
        <v>717.53411764705902</v>
      </c>
      <c r="DX25">
        <v>0.77852916314406195</v>
      </c>
      <c r="DY25">
        <v>0.20428796928468601</v>
      </c>
      <c r="DZ25">
        <v>1</v>
      </c>
      <c r="EA25">
        <v>3.2313070000000002</v>
      </c>
      <c r="EB25">
        <v>-2.9107992495320301E-2</v>
      </c>
      <c r="EC25">
        <v>3.0569757931655202E-3</v>
      </c>
      <c r="ED25">
        <v>1</v>
      </c>
      <c r="EE25">
        <v>3</v>
      </c>
      <c r="EF25">
        <v>3</v>
      </c>
      <c r="EG25" t="s">
        <v>292</v>
      </c>
      <c r="EH25">
        <v>100</v>
      </c>
      <c r="EI25">
        <v>100</v>
      </c>
      <c r="EJ25">
        <v>1.137</v>
      </c>
      <c r="EK25">
        <v>-0.04</v>
      </c>
      <c r="EL25">
        <v>1.13689999999997</v>
      </c>
      <c r="EM25">
        <v>0</v>
      </c>
      <c r="EN25">
        <v>0</v>
      </c>
      <c r="EO25">
        <v>0</v>
      </c>
      <c r="EP25">
        <v>-4.0064999999994903E-2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0.7</v>
      </c>
      <c r="EY25">
        <v>0.5</v>
      </c>
      <c r="EZ25">
        <v>2</v>
      </c>
      <c r="FA25">
        <v>498.18200000000002</v>
      </c>
      <c r="FB25">
        <v>479.73500000000001</v>
      </c>
      <c r="FC25">
        <v>21.129799999999999</v>
      </c>
      <c r="FD25">
        <v>26.920200000000001</v>
      </c>
      <c r="FE25">
        <v>30.0001</v>
      </c>
      <c r="FF25">
        <v>26.921399999999998</v>
      </c>
      <c r="FG25">
        <v>26.893599999999999</v>
      </c>
      <c r="FH25">
        <v>21.2577</v>
      </c>
      <c r="FI25">
        <v>-30</v>
      </c>
      <c r="FJ25">
        <v>-30</v>
      </c>
      <c r="FK25">
        <v>21.13</v>
      </c>
      <c r="FL25">
        <v>400</v>
      </c>
      <c r="FM25">
        <v>0</v>
      </c>
      <c r="FN25">
        <v>102.282</v>
      </c>
      <c r="FO25">
        <v>102.128</v>
      </c>
    </row>
    <row r="26" spans="1:171" x14ac:dyDescent="0.35">
      <c r="A26">
        <v>9</v>
      </c>
      <c r="B26">
        <v>1599669559</v>
      </c>
      <c r="C26">
        <v>2620.4000000953702</v>
      </c>
      <c r="D26" t="s">
        <v>323</v>
      </c>
      <c r="E26" t="s">
        <v>324</v>
      </c>
      <c r="F26">
        <v>1599669559</v>
      </c>
      <c r="G26">
        <f t="shared" si="0"/>
        <v>2.6543817123097528E-3</v>
      </c>
      <c r="H26">
        <f t="shared" si="1"/>
        <v>6.0034232379911945</v>
      </c>
      <c r="I26">
        <f t="shared" si="2"/>
        <v>391.52699999999999</v>
      </c>
      <c r="J26">
        <f t="shared" si="3"/>
        <v>368.16273118734318</v>
      </c>
      <c r="K26">
        <f t="shared" si="4"/>
        <v>37.601900651460682</v>
      </c>
      <c r="L26">
        <f t="shared" si="5"/>
        <v>39.988184868372599</v>
      </c>
      <c r="M26">
        <f t="shared" si="6"/>
        <v>0.51998278929612995</v>
      </c>
      <c r="N26">
        <f t="shared" si="7"/>
        <v>2.9641009481457532</v>
      </c>
      <c r="O26">
        <f t="shared" si="8"/>
        <v>0.47411049582782389</v>
      </c>
      <c r="P26">
        <f t="shared" si="9"/>
        <v>0.30010254371579015</v>
      </c>
      <c r="Q26">
        <f t="shared" si="10"/>
        <v>24.752617169071865</v>
      </c>
      <c r="R26">
        <f t="shared" si="11"/>
        <v>22.513745215040206</v>
      </c>
      <c r="S26">
        <f t="shared" si="12"/>
        <v>22.372299999999999</v>
      </c>
      <c r="T26">
        <f t="shared" si="13"/>
        <v>2.7143581402481018</v>
      </c>
      <c r="U26">
        <f t="shared" si="14"/>
        <v>76.220194686001548</v>
      </c>
      <c r="V26">
        <f t="shared" si="15"/>
        <v>2.1561796944059402</v>
      </c>
      <c r="W26">
        <f t="shared" si="16"/>
        <v>2.8288824284542793</v>
      </c>
      <c r="X26">
        <f t="shared" si="17"/>
        <v>0.5581784458421617</v>
      </c>
      <c r="Y26">
        <f t="shared" si="18"/>
        <v>-117.0582335128601</v>
      </c>
      <c r="Z26">
        <f t="shared" si="19"/>
        <v>108.87215580858644</v>
      </c>
      <c r="AA26">
        <f t="shared" si="20"/>
        <v>7.5918330267398346</v>
      </c>
      <c r="AB26">
        <f t="shared" si="21"/>
        <v>24.158372491538046</v>
      </c>
      <c r="AC26">
        <v>1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54645.662915179077</v>
      </c>
      <c r="AH26" t="s">
        <v>284</v>
      </c>
      <c r="AI26">
        <v>10197.6</v>
      </c>
      <c r="AJ26">
        <v>713.86269230769199</v>
      </c>
      <c r="AK26">
        <v>3256.38</v>
      </c>
      <c r="AL26">
        <f t="shared" si="25"/>
        <v>2542.5173076923083</v>
      </c>
      <c r="AM26">
        <f t="shared" si="26"/>
        <v>0.780780285990059</v>
      </c>
      <c r="AN26">
        <v>-1.30080746977117</v>
      </c>
      <c r="AO26" t="s">
        <v>325</v>
      </c>
      <c r="AP26">
        <v>10201.200000000001</v>
      </c>
      <c r="AQ26">
        <v>675.42579999999998</v>
      </c>
      <c r="AR26">
        <v>2005.17</v>
      </c>
      <c r="AS26">
        <f t="shared" si="27"/>
        <v>0.66315783699137731</v>
      </c>
      <c r="AT26">
        <v>0.5</v>
      </c>
      <c r="AU26">
        <f t="shared" si="28"/>
        <v>126.41735756367257</v>
      </c>
      <c r="AV26">
        <f t="shared" si="29"/>
        <v>6.0034232379911945</v>
      </c>
      <c r="AW26">
        <f t="shared" si="30"/>
        <v>41.917330700045319</v>
      </c>
      <c r="AX26">
        <f t="shared" si="31"/>
        <v>0.7060348997840582</v>
      </c>
      <c r="AY26">
        <f t="shared" si="32"/>
        <v>5.7778701030698626E-2</v>
      </c>
      <c r="AZ26">
        <f t="shared" si="33"/>
        <v>0.62399198072981343</v>
      </c>
      <c r="BA26" t="s">
        <v>326</v>
      </c>
      <c r="BB26">
        <v>589.45000000000005</v>
      </c>
      <c r="BC26">
        <f t="shared" si="34"/>
        <v>1415.72</v>
      </c>
      <c r="BD26">
        <f t="shared" si="35"/>
        <v>0.93927061848388105</v>
      </c>
      <c r="BE26">
        <f t="shared" si="36"/>
        <v>0.4691574207047054</v>
      </c>
      <c r="BF26">
        <f t="shared" si="37"/>
        <v>1.0297658753100241</v>
      </c>
      <c r="BG26">
        <f t="shared" si="38"/>
        <v>0.4921146441027176</v>
      </c>
      <c r="BH26">
        <f t="shared" si="39"/>
        <v>0.81970967953152474</v>
      </c>
      <c r="BI26">
        <f t="shared" si="40"/>
        <v>0.18029032046847526</v>
      </c>
      <c r="BJ26">
        <f t="shared" si="41"/>
        <v>149.97900000000001</v>
      </c>
      <c r="BK26">
        <f t="shared" si="42"/>
        <v>126.41735756367257</v>
      </c>
      <c r="BL26">
        <f t="shared" si="43"/>
        <v>0.84290038981239079</v>
      </c>
      <c r="BM26">
        <f t="shared" si="44"/>
        <v>0.19580077962478157</v>
      </c>
      <c r="BN26">
        <v>6</v>
      </c>
      <c r="BO26">
        <v>0.5</v>
      </c>
      <c r="BP26" t="s">
        <v>285</v>
      </c>
      <c r="BQ26">
        <v>1599669559</v>
      </c>
      <c r="BR26">
        <v>391.52699999999999</v>
      </c>
      <c r="BS26">
        <v>399.97899999999998</v>
      </c>
      <c r="BT26">
        <v>21.1113</v>
      </c>
      <c r="BU26">
        <v>17.992999999999999</v>
      </c>
      <c r="BV26">
        <v>390.43700000000001</v>
      </c>
      <c r="BW26">
        <v>21.153600000000001</v>
      </c>
      <c r="BX26">
        <v>499.95400000000001</v>
      </c>
      <c r="BY26">
        <v>102.03400000000001</v>
      </c>
      <c r="BZ26">
        <v>9.9913799999999997E-2</v>
      </c>
      <c r="CA26">
        <v>23.053599999999999</v>
      </c>
      <c r="CB26">
        <v>22.372299999999999</v>
      </c>
      <c r="CC26">
        <v>999.9</v>
      </c>
      <c r="CD26">
        <v>0</v>
      </c>
      <c r="CE26">
        <v>0</v>
      </c>
      <c r="CF26">
        <v>9995</v>
      </c>
      <c r="CG26">
        <v>0</v>
      </c>
      <c r="CH26">
        <v>1.61494E-3</v>
      </c>
      <c r="CI26">
        <v>149.97900000000001</v>
      </c>
      <c r="CJ26">
        <v>0.89997199999999999</v>
      </c>
      <c r="CK26">
        <v>0.10002800000000001</v>
      </c>
      <c r="CL26">
        <v>0</v>
      </c>
      <c r="CM26">
        <v>675.46699999999998</v>
      </c>
      <c r="CN26">
        <v>4.9998399999999998</v>
      </c>
      <c r="CO26">
        <v>987.14099999999996</v>
      </c>
      <c r="CP26">
        <v>1333.33</v>
      </c>
      <c r="CQ26">
        <v>37.75</v>
      </c>
      <c r="CR26">
        <v>41.686999999999998</v>
      </c>
      <c r="CS26">
        <v>39.875</v>
      </c>
      <c r="CT26">
        <v>41.125</v>
      </c>
      <c r="CU26">
        <v>39.561999999999998</v>
      </c>
      <c r="CV26">
        <v>130.47999999999999</v>
      </c>
      <c r="CW26">
        <v>14.5</v>
      </c>
      <c r="CX26">
        <v>0</v>
      </c>
      <c r="CY26">
        <v>92.400000095367403</v>
      </c>
      <c r="CZ26">
        <v>0</v>
      </c>
      <c r="DA26">
        <v>675.42579999999998</v>
      </c>
      <c r="DB26">
        <v>-3.8769226409596999E-2</v>
      </c>
      <c r="DC26">
        <v>-1.0028461386302101</v>
      </c>
      <c r="DD26">
        <v>987.60072000000002</v>
      </c>
      <c r="DE26">
        <v>15</v>
      </c>
      <c r="DF26">
        <v>1599669526.5</v>
      </c>
      <c r="DG26" t="s">
        <v>327</v>
      </c>
      <c r="DH26">
        <v>1599669519.5</v>
      </c>
      <c r="DI26">
        <v>1599669526.5</v>
      </c>
      <c r="DJ26">
        <v>37</v>
      </c>
      <c r="DK26">
        <v>-4.7E-2</v>
      </c>
      <c r="DL26">
        <v>-2E-3</v>
      </c>
      <c r="DM26">
        <v>1.0900000000000001</v>
      </c>
      <c r="DN26">
        <v>-4.2000000000000003E-2</v>
      </c>
      <c r="DO26">
        <v>400</v>
      </c>
      <c r="DP26">
        <v>18</v>
      </c>
      <c r="DQ26">
        <v>0.22</v>
      </c>
      <c r="DR26">
        <v>0.02</v>
      </c>
      <c r="DS26">
        <v>-8.3963675000000002</v>
      </c>
      <c r="DT26">
        <v>-0.25610138836773499</v>
      </c>
      <c r="DU26">
        <v>4.0999216867520803E-2</v>
      </c>
      <c r="DV26">
        <v>1</v>
      </c>
      <c r="DW26">
        <v>675.35137142857104</v>
      </c>
      <c r="DX26">
        <v>0.89798043052718202</v>
      </c>
      <c r="DY26">
        <v>0.236990064374524</v>
      </c>
      <c r="DZ26">
        <v>1</v>
      </c>
      <c r="EA26">
        <v>3.1279005</v>
      </c>
      <c r="EB26">
        <v>-5.8816435272043902E-2</v>
      </c>
      <c r="EC26">
        <v>5.7550038879222599E-3</v>
      </c>
      <c r="ED26">
        <v>1</v>
      </c>
      <c r="EE26">
        <v>3</v>
      </c>
      <c r="EF26">
        <v>3</v>
      </c>
      <c r="EG26" t="s">
        <v>292</v>
      </c>
      <c r="EH26">
        <v>100</v>
      </c>
      <c r="EI26">
        <v>100</v>
      </c>
      <c r="EJ26">
        <v>1.0900000000000001</v>
      </c>
      <c r="EK26">
        <v>-4.2299999999999997E-2</v>
      </c>
      <c r="EL26">
        <v>1.09030000000001</v>
      </c>
      <c r="EM26">
        <v>0</v>
      </c>
      <c r="EN26">
        <v>0</v>
      </c>
      <c r="EO26">
        <v>0</v>
      </c>
      <c r="EP26">
        <v>-4.2345000000001E-2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0.7</v>
      </c>
      <c r="EY26">
        <v>0.5</v>
      </c>
      <c r="EZ26">
        <v>2</v>
      </c>
      <c r="FA26">
        <v>498.55200000000002</v>
      </c>
      <c r="FB26">
        <v>480.00599999999997</v>
      </c>
      <c r="FC26">
        <v>21.129899999999999</v>
      </c>
      <c r="FD26">
        <v>26.920200000000001</v>
      </c>
      <c r="FE26">
        <v>30.0001</v>
      </c>
      <c r="FF26">
        <v>26.9237</v>
      </c>
      <c r="FG26">
        <v>26.8992</v>
      </c>
      <c r="FH26">
        <v>21.258500000000002</v>
      </c>
      <c r="FI26">
        <v>-30</v>
      </c>
      <c r="FJ26">
        <v>-30</v>
      </c>
      <c r="FK26">
        <v>21.13</v>
      </c>
      <c r="FL26">
        <v>400</v>
      </c>
      <c r="FM26">
        <v>0</v>
      </c>
      <c r="FN26">
        <v>102.279</v>
      </c>
      <c r="FO26">
        <v>102.13</v>
      </c>
    </row>
    <row r="27" spans="1:171" x14ac:dyDescent="0.35">
      <c r="A27">
        <v>10</v>
      </c>
      <c r="B27">
        <v>1599669647</v>
      </c>
      <c r="C27">
        <v>2708.4000000953702</v>
      </c>
      <c r="D27" t="s">
        <v>328</v>
      </c>
      <c r="E27" t="s">
        <v>329</v>
      </c>
      <c r="F27">
        <v>1599669647</v>
      </c>
      <c r="G27">
        <f t="shared" si="0"/>
        <v>2.5897724243094718E-3</v>
      </c>
      <c r="H27">
        <f t="shared" si="1"/>
        <v>3.9444311409932324</v>
      </c>
      <c r="I27">
        <f t="shared" si="2"/>
        <v>394.11500000000001</v>
      </c>
      <c r="J27">
        <f t="shared" si="3"/>
        <v>377.28217819469501</v>
      </c>
      <c r="K27">
        <f t="shared" si="4"/>
        <v>38.532211800435071</v>
      </c>
      <c r="L27">
        <f t="shared" si="5"/>
        <v>40.251364976725</v>
      </c>
      <c r="M27">
        <f t="shared" si="6"/>
        <v>0.50794618132891556</v>
      </c>
      <c r="N27">
        <f t="shared" si="7"/>
        <v>2.9637170788761491</v>
      </c>
      <c r="O27">
        <f t="shared" si="8"/>
        <v>0.46407201083729394</v>
      </c>
      <c r="P27">
        <f t="shared" si="9"/>
        <v>0.29367047119661621</v>
      </c>
      <c r="Q27">
        <f t="shared" si="10"/>
        <v>16.495209335810681</v>
      </c>
      <c r="R27">
        <f t="shared" si="11"/>
        <v>22.432127323982126</v>
      </c>
      <c r="S27">
        <f t="shared" si="12"/>
        <v>22.312899999999999</v>
      </c>
      <c r="T27">
        <f t="shared" si="13"/>
        <v>2.704568277332243</v>
      </c>
      <c r="U27">
        <f t="shared" si="14"/>
        <v>76.166433772770219</v>
      </c>
      <c r="V27">
        <f t="shared" si="15"/>
        <v>2.148162490901</v>
      </c>
      <c r="W27">
        <f t="shared" si="16"/>
        <v>2.8203532507635614</v>
      </c>
      <c r="X27">
        <f t="shared" si="17"/>
        <v>0.55640578643124305</v>
      </c>
      <c r="Y27">
        <f t="shared" si="18"/>
        <v>-114.20896391204771</v>
      </c>
      <c r="Z27">
        <f t="shared" si="19"/>
        <v>110.37596539002098</v>
      </c>
      <c r="AA27">
        <f t="shared" si="20"/>
        <v>7.6934263232836306</v>
      </c>
      <c r="AB27">
        <f t="shared" si="21"/>
        <v>20.355637137067589</v>
      </c>
      <c r="AC27">
        <v>1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54643.406771010952</v>
      </c>
      <c r="AH27" t="s">
        <v>284</v>
      </c>
      <c r="AI27">
        <v>10197.6</v>
      </c>
      <c r="AJ27">
        <v>713.86269230769199</v>
      </c>
      <c r="AK27">
        <v>3256.38</v>
      </c>
      <c r="AL27">
        <f t="shared" si="25"/>
        <v>2542.5173076923083</v>
      </c>
      <c r="AM27">
        <f t="shared" si="26"/>
        <v>0.780780285990059</v>
      </c>
      <c r="AN27">
        <v>-1.30080746977117</v>
      </c>
      <c r="AO27" t="s">
        <v>330</v>
      </c>
      <c r="AP27">
        <v>10197.6</v>
      </c>
      <c r="AQ27">
        <v>648.88607999999999</v>
      </c>
      <c r="AR27">
        <v>2045.92</v>
      </c>
      <c r="AS27">
        <f t="shared" si="27"/>
        <v>0.68283897708610308</v>
      </c>
      <c r="AT27">
        <v>0.5</v>
      </c>
      <c r="AU27">
        <f t="shared" si="28"/>
        <v>84.283071888947021</v>
      </c>
      <c r="AV27">
        <f t="shared" si="29"/>
        <v>3.9444311409932324</v>
      </c>
      <c r="AW27">
        <f t="shared" si="30"/>
        <v>28.775883297161538</v>
      </c>
      <c r="AX27">
        <f t="shared" si="31"/>
        <v>0.71230057871275509</v>
      </c>
      <c r="AY27">
        <f t="shared" si="32"/>
        <v>6.2233595586971821E-2</v>
      </c>
      <c r="AZ27">
        <f t="shared" si="33"/>
        <v>0.59164581215296785</v>
      </c>
      <c r="BA27" t="s">
        <v>331</v>
      </c>
      <c r="BB27">
        <v>588.61</v>
      </c>
      <c r="BC27">
        <f t="shared" si="34"/>
        <v>1457.31</v>
      </c>
      <c r="BD27">
        <f t="shared" si="35"/>
        <v>0.95863880711722294</v>
      </c>
      <c r="BE27">
        <f t="shared" si="36"/>
        <v>0.45373476724005446</v>
      </c>
      <c r="BF27">
        <f t="shared" si="37"/>
        <v>1.0487791418075392</v>
      </c>
      <c r="BG27">
        <f t="shared" si="38"/>
        <v>0.47608722125029013</v>
      </c>
      <c r="BH27">
        <f t="shared" si="39"/>
        <v>0.86958929409807739</v>
      </c>
      <c r="BI27">
        <f t="shared" si="40"/>
        <v>0.13041070590192261</v>
      </c>
      <c r="BJ27">
        <f t="shared" si="41"/>
        <v>99.997</v>
      </c>
      <c r="BK27">
        <f t="shared" si="42"/>
        <v>84.283071888947021</v>
      </c>
      <c r="BL27">
        <f t="shared" si="43"/>
        <v>0.8428560045696073</v>
      </c>
      <c r="BM27">
        <f t="shared" si="44"/>
        <v>0.19571200913921463</v>
      </c>
      <c r="BN27">
        <v>6</v>
      </c>
      <c r="BO27">
        <v>0.5</v>
      </c>
      <c r="BP27" t="s">
        <v>285</v>
      </c>
      <c r="BQ27">
        <v>1599669647</v>
      </c>
      <c r="BR27">
        <v>394.11500000000001</v>
      </c>
      <c r="BS27">
        <v>400.07299999999998</v>
      </c>
      <c r="BT27">
        <v>21.0334</v>
      </c>
      <c r="BU27">
        <v>17.991099999999999</v>
      </c>
      <c r="BV27">
        <v>393.02</v>
      </c>
      <c r="BW27">
        <v>21.074100000000001</v>
      </c>
      <c r="BX27">
        <v>500.01</v>
      </c>
      <c r="BY27">
        <v>102.03100000000001</v>
      </c>
      <c r="BZ27">
        <v>0.10001500000000001</v>
      </c>
      <c r="CA27">
        <v>23.003699999999998</v>
      </c>
      <c r="CB27">
        <v>22.312899999999999</v>
      </c>
      <c r="CC27">
        <v>999.9</v>
      </c>
      <c r="CD27">
        <v>0</v>
      </c>
      <c r="CE27">
        <v>0</v>
      </c>
      <c r="CF27">
        <v>9993.1200000000008</v>
      </c>
      <c r="CG27">
        <v>0</v>
      </c>
      <c r="CH27">
        <v>1.5289399999999999E-3</v>
      </c>
      <c r="CI27">
        <v>99.997</v>
      </c>
      <c r="CJ27">
        <v>0.89979799999999999</v>
      </c>
      <c r="CK27">
        <v>0.100202</v>
      </c>
      <c r="CL27">
        <v>0</v>
      </c>
      <c r="CM27">
        <v>649.07799999999997</v>
      </c>
      <c r="CN27">
        <v>4.9998399999999998</v>
      </c>
      <c r="CO27">
        <v>624.93799999999999</v>
      </c>
      <c r="CP27">
        <v>873.62099999999998</v>
      </c>
      <c r="CQ27">
        <v>37.375</v>
      </c>
      <c r="CR27">
        <v>41.436999999999998</v>
      </c>
      <c r="CS27">
        <v>39.561999999999998</v>
      </c>
      <c r="CT27">
        <v>40.936999999999998</v>
      </c>
      <c r="CU27">
        <v>39.25</v>
      </c>
      <c r="CV27">
        <v>85.48</v>
      </c>
      <c r="CW27">
        <v>9.52</v>
      </c>
      <c r="CX27">
        <v>0</v>
      </c>
      <c r="CY27">
        <v>87.600000143051105</v>
      </c>
      <c r="CZ27">
        <v>0</v>
      </c>
      <c r="DA27">
        <v>648.88607999999999</v>
      </c>
      <c r="DB27">
        <v>1.3587692416200801</v>
      </c>
      <c r="DC27">
        <v>0.35753846398512501</v>
      </c>
      <c r="DD27">
        <v>624.78480000000002</v>
      </c>
      <c r="DE27">
        <v>15</v>
      </c>
      <c r="DF27">
        <v>1599669621</v>
      </c>
      <c r="DG27" t="s">
        <v>332</v>
      </c>
      <c r="DH27">
        <v>1599669612.5</v>
      </c>
      <c r="DI27">
        <v>1599669621</v>
      </c>
      <c r="DJ27">
        <v>38</v>
      </c>
      <c r="DK27">
        <v>5.0000000000000001E-3</v>
      </c>
      <c r="DL27">
        <v>2E-3</v>
      </c>
      <c r="DM27">
        <v>1.095</v>
      </c>
      <c r="DN27">
        <v>-4.1000000000000002E-2</v>
      </c>
      <c r="DO27">
        <v>400</v>
      </c>
      <c r="DP27">
        <v>18</v>
      </c>
      <c r="DQ27">
        <v>0.16</v>
      </c>
      <c r="DR27">
        <v>0.04</v>
      </c>
      <c r="DS27">
        <v>-5.8622715000000003</v>
      </c>
      <c r="DT27">
        <v>-0.42935774859285503</v>
      </c>
      <c r="DU27">
        <v>6.6009880796362705E-2</v>
      </c>
      <c r="DV27">
        <v>1</v>
      </c>
      <c r="DW27">
        <v>648.827848484848</v>
      </c>
      <c r="DX27">
        <v>0.91237286475676505</v>
      </c>
      <c r="DY27">
        <v>0.22348006774548801</v>
      </c>
      <c r="DZ27">
        <v>1</v>
      </c>
      <c r="EA27">
        <v>3.04976425</v>
      </c>
      <c r="EB27">
        <v>5.2240525328282198E-3</v>
      </c>
      <c r="EC27">
        <v>1.5358997833110699E-2</v>
      </c>
      <c r="ED27">
        <v>1</v>
      </c>
      <c r="EE27">
        <v>3</v>
      </c>
      <c r="EF27">
        <v>3</v>
      </c>
      <c r="EG27" t="s">
        <v>292</v>
      </c>
      <c r="EH27">
        <v>100</v>
      </c>
      <c r="EI27">
        <v>100</v>
      </c>
      <c r="EJ27">
        <v>1.095</v>
      </c>
      <c r="EK27">
        <v>-4.07E-2</v>
      </c>
      <c r="EL27">
        <v>1.09545000000003</v>
      </c>
      <c r="EM27">
        <v>0</v>
      </c>
      <c r="EN27">
        <v>0</v>
      </c>
      <c r="EO27">
        <v>0</v>
      </c>
      <c r="EP27">
        <v>-4.0690476190476901E-2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0.6</v>
      </c>
      <c r="EY27">
        <v>0.4</v>
      </c>
      <c r="EZ27">
        <v>2</v>
      </c>
      <c r="FA27">
        <v>498.26600000000002</v>
      </c>
      <c r="FB27">
        <v>479.767</v>
      </c>
      <c r="FC27">
        <v>21.1294</v>
      </c>
      <c r="FD27">
        <v>26.927099999999999</v>
      </c>
      <c r="FE27">
        <v>30.0002</v>
      </c>
      <c r="FF27">
        <v>26.9328</v>
      </c>
      <c r="FG27">
        <v>26.908200000000001</v>
      </c>
      <c r="FH27">
        <v>21.258900000000001</v>
      </c>
      <c r="FI27">
        <v>-30</v>
      </c>
      <c r="FJ27">
        <v>-30</v>
      </c>
      <c r="FK27">
        <v>21.13</v>
      </c>
      <c r="FL27">
        <v>400</v>
      </c>
      <c r="FM27">
        <v>0</v>
      </c>
      <c r="FN27">
        <v>102.282</v>
      </c>
      <c r="FO27">
        <v>102.126</v>
      </c>
    </row>
    <row r="28" spans="1:171" x14ac:dyDescent="0.35">
      <c r="A28">
        <v>11</v>
      </c>
      <c r="B28">
        <v>1599669767.5</v>
      </c>
      <c r="C28">
        <v>2828.9000000953702</v>
      </c>
      <c r="D28" t="s">
        <v>333</v>
      </c>
      <c r="E28" t="s">
        <v>334</v>
      </c>
      <c r="F28">
        <v>1599669767.5</v>
      </c>
      <c r="G28">
        <f t="shared" si="0"/>
        <v>2.4868347017599417E-3</v>
      </c>
      <c r="H28">
        <f t="shared" si="1"/>
        <v>1.6014868294467426</v>
      </c>
      <c r="I28">
        <f t="shared" si="2"/>
        <v>396.84500000000003</v>
      </c>
      <c r="J28">
        <f t="shared" si="3"/>
        <v>387.65435523977271</v>
      </c>
      <c r="K28">
        <f t="shared" si="4"/>
        <v>39.590416712919826</v>
      </c>
      <c r="L28">
        <f t="shared" si="5"/>
        <v>40.529040130920009</v>
      </c>
      <c r="M28">
        <f t="shared" si="6"/>
        <v>0.48322914242007176</v>
      </c>
      <c r="N28">
        <f t="shared" si="7"/>
        <v>2.9623403819155971</v>
      </c>
      <c r="O28">
        <f t="shared" si="8"/>
        <v>0.44332465002831289</v>
      </c>
      <c r="P28">
        <f t="shared" si="9"/>
        <v>0.28038804749126955</v>
      </c>
      <c r="Q28">
        <f t="shared" si="10"/>
        <v>8.2406977015084841</v>
      </c>
      <c r="R28">
        <f t="shared" si="11"/>
        <v>22.32720652283605</v>
      </c>
      <c r="S28">
        <f t="shared" si="12"/>
        <v>22.244399999999999</v>
      </c>
      <c r="T28">
        <f t="shared" si="13"/>
        <v>2.6933169967320407</v>
      </c>
      <c r="U28">
        <f t="shared" si="14"/>
        <v>76.043835383356566</v>
      </c>
      <c r="V28">
        <f t="shared" si="15"/>
        <v>2.1339674017200001</v>
      </c>
      <c r="W28">
        <f t="shared" si="16"/>
        <v>2.8062332613315997</v>
      </c>
      <c r="X28">
        <f t="shared" si="17"/>
        <v>0.55934959501204062</v>
      </c>
      <c r="Y28">
        <f t="shared" si="18"/>
        <v>-109.66941034761342</v>
      </c>
      <c r="Z28">
        <f t="shared" si="19"/>
        <v>108.02493187467564</v>
      </c>
      <c r="AA28">
        <f t="shared" si="20"/>
        <v>7.5272686001943443</v>
      </c>
      <c r="AB28">
        <f t="shared" si="21"/>
        <v>14.12348782876505</v>
      </c>
      <c r="AC28">
        <v>1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54617.752074114185</v>
      </c>
      <c r="AH28" t="s">
        <v>284</v>
      </c>
      <c r="AI28">
        <v>10197.6</v>
      </c>
      <c r="AJ28">
        <v>713.86269230769199</v>
      </c>
      <c r="AK28">
        <v>3256.38</v>
      </c>
      <c r="AL28">
        <f t="shared" si="25"/>
        <v>2542.5173076923083</v>
      </c>
      <c r="AM28">
        <f t="shared" si="26"/>
        <v>0.780780285990059</v>
      </c>
      <c r="AN28">
        <v>-1.30080746977117</v>
      </c>
      <c r="AO28" t="s">
        <v>335</v>
      </c>
      <c r="AP28">
        <v>10194.5</v>
      </c>
      <c r="AQ28">
        <v>623.07227999999998</v>
      </c>
      <c r="AR28">
        <v>2103.41</v>
      </c>
      <c r="AS28">
        <f t="shared" si="27"/>
        <v>0.7037799192739409</v>
      </c>
      <c r="AT28">
        <v>0.5</v>
      </c>
      <c r="AU28">
        <f t="shared" si="28"/>
        <v>42.166409547807469</v>
      </c>
      <c r="AV28">
        <f t="shared" si="29"/>
        <v>1.6014868294467426</v>
      </c>
      <c r="AW28">
        <f t="shared" si="30"/>
        <v>14.837936153813935</v>
      </c>
      <c r="AX28">
        <f t="shared" si="31"/>
        <v>0.71128310695489705</v>
      </c>
      <c r="AY28">
        <f t="shared" si="32"/>
        <v>6.882953351594584E-2</v>
      </c>
      <c r="AZ28">
        <f t="shared" si="33"/>
        <v>0.54814325309854017</v>
      </c>
      <c r="BA28" t="s">
        <v>336</v>
      </c>
      <c r="BB28">
        <v>607.29</v>
      </c>
      <c r="BC28">
        <f t="shared" si="34"/>
        <v>1496.12</v>
      </c>
      <c r="BD28">
        <f t="shared" si="35"/>
        <v>0.98945119375451174</v>
      </c>
      <c r="BE28">
        <f t="shared" si="36"/>
        <v>0.43523247605781618</v>
      </c>
      <c r="BF28">
        <f t="shared" si="37"/>
        <v>1.0653381225706322</v>
      </c>
      <c r="BG28">
        <f t="shared" si="38"/>
        <v>0.45347577242118464</v>
      </c>
      <c r="BH28">
        <f t="shared" si="39"/>
        <v>0.9643886186931272</v>
      </c>
      <c r="BI28">
        <f t="shared" si="40"/>
        <v>3.5611381306872802E-2</v>
      </c>
      <c r="BJ28">
        <f t="shared" si="41"/>
        <v>50.036299999999997</v>
      </c>
      <c r="BK28">
        <f t="shared" si="42"/>
        <v>42.166409547807469</v>
      </c>
      <c r="BL28">
        <f t="shared" si="43"/>
        <v>0.84271637886509332</v>
      </c>
      <c r="BM28">
        <f t="shared" si="44"/>
        <v>0.19543275773018662</v>
      </c>
      <c r="BN28">
        <v>6</v>
      </c>
      <c r="BO28">
        <v>0.5</v>
      </c>
      <c r="BP28" t="s">
        <v>285</v>
      </c>
      <c r="BQ28">
        <v>1599669767.5</v>
      </c>
      <c r="BR28">
        <v>396.84500000000003</v>
      </c>
      <c r="BS28">
        <v>399.95100000000002</v>
      </c>
      <c r="BT28">
        <v>20.895</v>
      </c>
      <c r="BU28">
        <v>17.973199999999999</v>
      </c>
      <c r="BV28">
        <v>395.75200000000001</v>
      </c>
      <c r="BW28">
        <v>20.937200000000001</v>
      </c>
      <c r="BX28">
        <v>500.00799999999998</v>
      </c>
      <c r="BY28">
        <v>102.02800000000001</v>
      </c>
      <c r="BZ28">
        <v>0.100136</v>
      </c>
      <c r="CA28">
        <v>22.9208</v>
      </c>
      <c r="CB28">
        <v>22.244399999999999</v>
      </c>
      <c r="CC28">
        <v>999.9</v>
      </c>
      <c r="CD28">
        <v>0</v>
      </c>
      <c r="CE28">
        <v>0</v>
      </c>
      <c r="CF28">
        <v>9985.6200000000008</v>
      </c>
      <c r="CG28">
        <v>0</v>
      </c>
      <c r="CH28">
        <v>1.7200500000000001E-3</v>
      </c>
      <c r="CI28">
        <v>50.036299999999997</v>
      </c>
      <c r="CJ28">
        <v>0.89937900000000004</v>
      </c>
      <c r="CK28">
        <v>0.100621</v>
      </c>
      <c r="CL28">
        <v>0</v>
      </c>
      <c r="CM28">
        <v>623.27200000000005</v>
      </c>
      <c r="CN28">
        <v>4.9998399999999998</v>
      </c>
      <c r="CO28">
        <v>287.18099999999998</v>
      </c>
      <c r="CP28">
        <v>414.125</v>
      </c>
      <c r="CQ28">
        <v>36.936999999999998</v>
      </c>
      <c r="CR28">
        <v>41.186999999999998</v>
      </c>
      <c r="CS28">
        <v>39.186999999999998</v>
      </c>
      <c r="CT28">
        <v>40.625</v>
      </c>
      <c r="CU28">
        <v>38.875</v>
      </c>
      <c r="CV28">
        <v>40.5</v>
      </c>
      <c r="CW28">
        <v>4.53</v>
      </c>
      <c r="CX28">
        <v>0</v>
      </c>
      <c r="CY28">
        <v>120</v>
      </c>
      <c r="CZ28">
        <v>0</v>
      </c>
      <c r="DA28">
        <v>623.07227999999998</v>
      </c>
      <c r="DB28">
        <v>2.5426922969158898</v>
      </c>
      <c r="DC28">
        <v>-2.0198461521519402</v>
      </c>
      <c r="DD28">
        <v>287.14308</v>
      </c>
      <c r="DE28">
        <v>15</v>
      </c>
      <c r="DF28">
        <v>1599669701.5</v>
      </c>
      <c r="DG28" t="s">
        <v>337</v>
      </c>
      <c r="DH28">
        <v>1599669698.5</v>
      </c>
      <c r="DI28">
        <v>1599669701.5</v>
      </c>
      <c r="DJ28">
        <v>39</v>
      </c>
      <c r="DK28">
        <v>-2E-3</v>
      </c>
      <c r="DL28">
        <v>-2E-3</v>
      </c>
      <c r="DM28">
        <v>1.093</v>
      </c>
      <c r="DN28">
        <v>-4.2000000000000003E-2</v>
      </c>
      <c r="DO28">
        <v>400</v>
      </c>
      <c r="DP28">
        <v>18</v>
      </c>
      <c r="DQ28">
        <v>0.31</v>
      </c>
      <c r="DR28">
        <v>0.03</v>
      </c>
      <c r="DS28">
        <v>-3.1181890000000001</v>
      </c>
      <c r="DT28">
        <v>-7.5610131332079E-2</v>
      </c>
      <c r="DU28">
        <v>3.2882136016384303E-2</v>
      </c>
      <c r="DV28">
        <v>1</v>
      </c>
      <c r="DW28">
        <v>622.86091176470597</v>
      </c>
      <c r="DX28">
        <v>3.5193557854928601</v>
      </c>
      <c r="DY28">
        <v>0.408489640422107</v>
      </c>
      <c r="DZ28">
        <v>0</v>
      </c>
      <c r="EA28">
        <v>2.9325610000000002</v>
      </c>
      <c r="EB28">
        <v>-5.8834446529081201E-2</v>
      </c>
      <c r="EC28">
        <v>5.7667212521500897E-3</v>
      </c>
      <c r="ED28">
        <v>1</v>
      </c>
      <c r="EE28">
        <v>2</v>
      </c>
      <c r="EF28">
        <v>3</v>
      </c>
      <c r="EG28" t="s">
        <v>286</v>
      </c>
      <c r="EH28">
        <v>100</v>
      </c>
      <c r="EI28">
        <v>100</v>
      </c>
      <c r="EJ28">
        <v>1.093</v>
      </c>
      <c r="EK28">
        <v>-4.2200000000000001E-2</v>
      </c>
      <c r="EL28">
        <v>1.0931000000000499</v>
      </c>
      <c r="EM28">
        <v>0</v>
      </c>
      <c r="EN28">
        <v>0</v>
      </c>
      <c r="EO28">
        <v>0</v>
      </c>
      <c r="EP28">
        <v>-4.2194999999999497E-2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1.1000000000000001</v>
      </c>
      <c r="EY28">
        <v>1.1000000000000001</v>
      </c>
      <c r="EZ28">
        <v>2</v>
      </c>
      <c r="FA28">
        <v>498.76900000000001</v>
      </c>
      <c r="FB28">
        <v>479.976</v>
      </c>
      <c r="FC28">
        <v>21.1297</v>
      </c>
      <c r="FD28">
        <v>26.9316</v>
      </c>
      <c r="FE28">
        <v>30.0001</v>
      </c>
      <c r="FF28">
        <v>26.939599999999999</v>
      </c>
      <c r="FG28">
        <v>26.9163</v>
      </c>
      <c r="FH28">
        <v>21.259399999999999</v>
      </c>
      <c r="FI28">
        <v>-30</v>
      </c>
      <c r="FJ28">
        <v>-30</v>
      </c>
      <c r="FK28">
        <v>21.13</v>
      </c>
      <c r="FL28">
        <v>400</v>
      </c>
      <c r="FM28">
        <v>0</v>
      </c>
      <c r="FN28">
        <v>102.283</v>
      </c>
      <c r="FO28">
        <v>102.128</v>
      </c>
    </row>
    <row r="29" spans="1:171" x14ac:dyDescent="0.35">
      <c r="A29">
        <v>12</v>
      </c>
      <c r="B29">
        <v>1599669883</v>
      </c>
      <c r="C29">
        <v>2944.4000000953702</v>
      </c>
      <c r="D29" t="s">
        <v>338</v>
      </c>
      <c r="E29" t="s">
        <v>339</v>
      </c>
      <c r="F29">
        <v>1599669883</v>
      </c>
      <c r="G29">
        <f t="shared" si="0"/>
        <v>2.3989966597615237E-3</v>
      </c>
      <c r="H29">
        <f t="shared" si="1"/>
        <v>-0.64134368594341273</v>
      </c>
      <c r="I29">
        <f t="shared" si="2"/>
        <v>399.68900000000002</v>
      </c>
      <c r="J29">
        <f t="shared" si="3"/>
        <v>398.50768657322652</v>
      </c>
      <c r="K29">
        <f t="shared" si="4"/>
        <v>40.697304986648817</v>
      </c>
      <c r="L29">
        <f t="shared" si="5"/>
        <v>40.817945753274003</v>
      </c>
      <c r="M29">
        <f t="shared" si="6"/>
        <v>0.45952357363360979</v>
      </c>
      <c r="N29">
        <f t="shared" si="7"/>
        <v>2.9637072535505444</v>
      </c>
      <c r="O29">
        <f t="shared" si="8"/>
        <v>0.42329630706869609</v>
      </c>
      <c r="P29">
        <f t="shared" si="9"/>
        <v>0.26757666454436257</v>
      </c>
      <c r="Q29">
        <f t="shared" si="10"/>
        <v>1.9948084861285743E-3</v>
      </c>
      <c r="R29">
        <f t="shared" si="11"/>
        <v>22.250206583552675</v>
      </c>
      <c r="S29">
        <f t="shared" si="12"/>
        <v>22.206700000000001</v>
      </c>
      <c r="T29">
        <f t="shared" si="13"/>
        <v>2.6871421798962891</v>
      </c>
      <c r="U29">
        <f t="shared" si="14"/>
        <v>75.854167362843413</v>
      </c>
      <c r="V29">
        <f t="shared" si="15"/>
        <v>2.1219890610810004</v>
      </c>
      <c r="W29">
        <f t="shared" si="16"/>
        <v>2.7974587749814792</v>
      </c>
      <c r="X29">
        <f t="shared" si="17"/>
        <v>0.56515311881528874</v>
      </c>
      <c r="Y29">
        <f t="shared" si="18"/>
        <v>-105.79575269548319</v>
      </c>
      <c r="Z29">
        <f t="shared" si="19"/>
        <v>105.83786492434308</v>
      </c>
      <c r="AA29">
        <f t="shared" si="20"/>
        <v>7.3681264326623239</v>
      </c>
      <c r="AB29">
        <f t="shared" si="21"/>
        <v>7.4122334700083456</v>
      </c>
      <c r="AC29">
        <v>1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54667.821061321039</v>
      </c>
      <c r="AH29" t="s">
        <v>340</v>
      </c>
      <c r="AI29">
        <v>10195.200000000001</v>
      </c>
      <c r="AJ29">
        <v>577.49807692307695</v>
      </c>
      <c r="AK29">
        <v>2245.83</v>
      </c>
      <c r="AL29">
        <f t="shared" si="25"/>
        <v>1668.331923076923</v>
      </c>
      <c r="AM29">
        <f t="shared" si="26"/>
        <v>0.74285761748526069</v>
      </c>
      <c r="AN29">
        <v>-0.64134368594341296</v>
      </c>
      <c r="AO29" t="s">
        <v>341</v>
      </c>
      <c r="AP29" t="s">
        <v>341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-0.64134368594341273</v>
      </c>
      <c r="AW29" t="e">
        <f t="shared" si="30"/>
        <v>#DIV/0!</v>
      </c>
      <c r="AX29" t="e">
        <f t="shared" si="31"/>
        <v>#DIV/0!</v>
      </c>
      <c r="AY29">
        <f t="shared" si="32"/>
        <v>1.0574229355328413E-14</v>
      </c>
      <c r="AZ29" t="e">
        <f t="shared" si="33"/>
        <v>#DIV/0!</v>
      </c>
      <c r="BA29" t="s">
        <v>341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1.3461529860664603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1599669883</v>
      </c>
      <c r="BR29">
        <v>399.68900000000002</v>
      </c>
      <c r="BS29">
        <v>400.07</v>
      </c>
      <c r="BT29">
        <v>20.778500000000001</v>
      </c>
      <c r="BU29">
        <v>17.959599999999998</v>
      </c>
      <c r="BV29">
        <v>398.54500000000002</v>
      </c>
      <c r="BW29">
        <v>20.823699999999999</v>
      </c>
      <c r="BX29">
        <v>500.01400000000001</v>
      </c>
      <c r="BY29">
        <v>102.024</v>
      </c>
      <c r="BZ29">
        <v>0.10026599999999999</v>
      </c>
      <c r="CA29">
        <v>22.8691</v>
      </c>
      <c r="CB29">
        <v>22.206700000000001</v>
      </c>
      <c r="CC29">
        <v>999.9</v>
      </c>
      <c r="CD29">
        <v>0</v>
      </c>
      <c r="CE29">
        <v>0</v>
      </c>
      <c r="CF29">
        <v>9993.75</v>
      </c>
      <c r="CG29">
        <v>0</v>
      </c>
      <c r="CH29">
        <v>1.6245000000000001E-3</v>
      </c>
      <c r="CI29">
        <v>4.9998399999999998E-2</v>
      </c>
      <c r="CJ29">
        <v>0</v>
      </c>
      <c r="CK29">
        <v>0</v>
      </c>
      <c r="CL29">
        <v>0</v>
      </c>
      <c r="CM29">
        <v>580.27</v>
      </c>
      <c r="CN29">
        <v>4.9998399999999998E-2</v>
      </c>
      <c r="CO29">
        <v>-3.48</v>
      </c>
      <c r="CP29">
        <v>-0.81</v>
      </c>
      <c r="CQ29">
        <v>36.436999999999998</v>
      </c>
      <c r="CR29">
        <v>40.811999999999998</v>
      </c>
      <c r="CS29">
        <v>38.75</v>
      </c>
      <c r="CT29">
        <v>40.186999999999998</v>
      </c>
      <c r="CU29">
        <v>38.25</v>
      </c>
      <c r="CV29">
        <v>0</v>
      </c>
      <c r="CW29">
        <v>0</v>
      </c>
      <c r="CX29">
        <v>0</v>
      </c>
      <c r="CY29">
        <v>114.700000047684</v>
      </c>
      <c r="CZ29">
        <v>0</v>
      </c>
      <c r="DA29">
        <v>577.49807692307695</v>
      </c>
      <c r="DB29">
        <v>2.9288890352473298</v>
      </c>
      <c r="DC29">
        <v>0.48615380205034397</v>
      </c>
      <c r="DD29">
        <v>-4.7369230769230803</v>
      </c>
      <c r="DE29">
        <v>15</v>
      </c>
      <c r="DF29">
        <v>1599669820</v>
      </c>
      <c r="DG29" t="s">
        <v>342</v>
      </c>
      <c r="DH29">
        <v>1599669814</v>
      </c>
      <c r="DI29">
        <v>1599669820</v>
      </c>
      <c r="DJ29">
        <v>40</v>
      </c>
      <c r="DK29">
        <v>0.05</v>
      </c>
      <c r="DL29">
        <v>-3.0000000000000001E-3</v>
      </c>
      <c r="DM29">
        <v>1.1439999999999999</v>
      </c>
      <c r="DN29">
        <v>-4.4999999999999998E-2</v>
      </c>
      <c r="DO29">
        <v>400</v>
      </c>
      <c r="DP29">
        <v>18</v>
      </c>
      <c r="DQ29">
        <v>0.54</v>
      </c>
      <c r="DR29">
        <v>0.04</v>
      </c>
      <c r="DS29">
        <v>-0.32954939999999999</v>
      </c>
      <c r="DT29">
        <v>-0.14987752345215699</v>
      </c>
      <c r="DU29">
        <v>4.2134747831095401E-2</v>
      </c>
      <c r="DV29">
        <v>1</v>
      </c>
      <c r="DW29">
        <v>577.24606060606095</v>
      </c>
      <c r="DX29">
        <v>0.99117259182329698</v>
      </c>
      <c r="DY29">
        <v>2.0019580406009898</v>
      </c>
      <c r="DZ29">
        <v>1</v>
      </c>
      <c r="EA29">
        <v>2.8294800000000002</v>
      </c>
      <c r="EB29">
        <v>-4.9071444652917601E-2</v>
      </c>
      <c r="EC29">
        <v>4.8573156166755197E-3</v>
      </c>
      <c r="ED29">
        <v>1</v>
      </c>
      <c r="EE29">
        <v>3</v>
      </c>
      <c r="EF29">
        <v>3</v>
      </c>
      <c r="EG29" t="s">
        <v>292</v>
      </c>
      <c r="EH29">
        <v>100</v>
      </c>
      <c r="EI29">
        <v>100</v>
      </c>
      <c r="EJ29">
        <v>1.1439999999999999</v>
      </c>
      <c r="EK29">
        <v>-4.5199999999999997E-2</v>
      </c>
      <c r="EL29">
        <v>1.1437999999999999</v>
      </c>
      <c r="EM29">
        <v>0</v>
      </c>
      <c r="EN29">
        <v>0</v>
      </c>
      <c r="EO29">
        <v>0</v>
      </c>
      <c r="EP29">
        <v>-4.5179999999998402E-2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1.1000000000000001</v>
      </c>
      <c r="EY29">
        <v>1.1000000000000001</v>
      </c>
      <c r="EZ29">
        <v>2</v>
      </c>
      <c r="FA29">
        <v>498.74799999999999</v>
      </c>
      <c r="FB29">
        <v>479.83100000000002</v>
      </c>
      <c r="FC29">
        <v>21.1295</v>
      </c>
      <c r="FD29">
        <v>26.9316</v>
      </c>
      <c r="FE29">
        <v>30</v>
      </c>
      <c r="FF29">
        <v>26.944199999999999</v>
      </c>
      <c r="FG29">
        <v>26.9208</v>
      </c>
      <c r="FH29">
        <v>21.258600000000001</v>
      </c>
      <c r="FI29">
        <v>-30</v>
      </c>
      <c r="FJ29">
        <v>-30</v>
      </c>
      <c r="FK29">
        <v>21.13</v>
      </c>
      <c r="FL29">
        <v>400</v>
      </c>
      <c r="FM29">
        <v>0</v>
      </c>
      <c r="FN29">
        <v>102.279</v>
      </c>
      <c r="FO29">
        <v>102.127</v>
      </c>
    </row>
    <row r="30" spans="1:171" x14ac:dyDescent="0.35">
      <c r="A30">
        <v>13</v>
      </c>
      <c r="B30">
        <v>1599671174.0999999</v>
      </c>
      <c r="C30">
        <v>4235.5</v>
      </c>
      <c r="D30" t="s">
        <v>343</v>
      </c>
      <c r="E30" t="s">
        <v>344</v>
      </c>
      <c r="F30">
        <v>1599671174.0999999</v>
      </c>
      <c r="G30">
        <f t="shared" si="0"/>
        <v>1.5806873553724557E-3</v>
      </c>
      <c r="H30">
        <f t="shared" si="1"/>
        <v>-0.8776744916154392</v>
      </c>
      <c r="I30">
        <f t="shared" si="2"/>
        <v>400.23200000000003</v>
      </c>
      <c r="J30">
        <f t="shared" si="3"/>
        <v>401.86799019091779</v>
      </c>
      <c r="K30">
        <f t="shared" si="4"/>
        <v>41.042455941938293</v>
      </c>
      <c r="L30">
        <f t="shared" si="5"/>
        <v>40.875373574168002</v>
      </c>
      <c r="M30">
        <f t="shared" si="6"/>
        <v>0.24782401203315407</v>
      </c>
      <c r="N30">
        <f t="shared" si="7"/>
        <v>2.9657795565884699</v>
      </c>
      <c r="O30">
        <f t="shared" si="8"/>
        <v>0.23686732551867309</v>
      </c>
      <c r="P30">
        <f t="shared" si="9"/>
        <v>0.14898612280744622</v>
      </c>
      <c r="Q30">
        <f t="shared" si="10"/>
        <v>1.9948084861285743E-3</v>
      </c>
      <c r="R30">
        <f t="shared" si="11"/>
        <v>22.262930912640257</v>
      </c>
      <c r="S30">
        <f t="shared" si="12"/>
        <v>22.2179</v>
      </c>
      <c r="T30">
        <f t="shared" si="13"/>
        <v>2.6889753132653049</v>
      </c>
      <c r="U30">
        <f t="shared" si="14"/>
        <v>73.197433653211434</v>
      </c>
      <c r="V30">
        <f t="shared" si="15"/>
        <v>2.0231590063502001</v>
      </c>
      <c r="W30">
        <f t="shared" si="16"/>
        <v>2.7639753272435077</v>
      </c>
      <c r="X30">
        <f t="shared" si="17"/>
        <v>0.66581630691510485</v>
      </c>
      <c r="Y30">
        <f t="shared" si="18"/>
        <v>-69.708312371925302</v>
      </c>
      <c r="Z30">
        <f t="shared" si="19"/>
        <v>72.36671523404145</v>
      </c>
      <c r="AA30">
        <f t="shared" si="20"/>
        <v>5.0296511185795483</v>
      </c>
      <c r="AB30">
        <f t="shared" si="21"/>
        <v>7.6900487891818301</v>
      </c>
      <c r="AC30">
        <v>1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54766.288630569499</v>
      </c>
      <c r="AH30" t="s">
        <v>345</v>
      </c>
      <c r="AI30">
        <v>10202.5</v>
      </c>
      <c r="AJ30">
        <v>579.35400000000004</v>
      </c>
      <c r="AK30">
        <v>2514.15</v>
      </c>
      <c r="AL30">
        <f t="shared" si="25"/>
        <v>1934.796</v>
      </c>
      <c r="AM30">
        <f t="shared" si="26"/>
        <v>0.76956267525803945</v>
      </c>
      <c r="AN30">
        <v>-0.87767449161539202</v>
      </c>
      <c r="AO30" t="s">
        <v>341</v>
      </c>
      <c r="AP30" t="s">
        <v>341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-0.8776744916154392</v>
      </c>
      <c r="AW30" t="e">
        <f t="shared" si="30"/>
        <v>#DIV/0!</v>
      </c>
      <c r="AX30" t="e">
        <f t="shared" si="31"/>
        <v>#DIV/0!</v>
      </c>
      <c r="AY30">
        <f t="shared" si="32"/>
        <v>-2.2470237380072879E-12</v>
      </c>
      <c r="AZ30" t="e">
        <f t="shared" si="33"/>
        <v>#DIV/0!</v>
      </c>
      <c r="BA30" t="s">
        <v>341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1.2994393207345891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1599671174.0999999</v>
      </c>
      <c r="BR30">
        <v>400.23200000000003</v>
      </c>
      <c r="BS30">
        <v>399.93799999999999</v>
      </c>
      <c r="BT30">
        <v>19.809799999999999</v>
      </c>
      <c r="BU30">
        <v>17.950800000000001</v>
      </c>
      <c r="BV30">
        <v>399.05599999999998</v>
      </c>
      <c r="BW30">
        <v>19.855</v>
      </c>
      <c r="BX30">
        <v>500.06700000000001</v>
      </c>
      <c r="BY30">
        <v>102.029</v>
      </c>
      <c r="BZ30">
        <v>0.100199</v>
      </c>
      <c r="CA30">
        <v>22.670500000000001</v>
      </c>
      <c r="CB30">
        <v>22.2179</v>
      </c>
      <c r="CC30">
        <v>999.9</v>
      </c>
      <c r="CD30">
        <v>0</v>
      </c>
      <c r="CE30">
        <v>0</v>
      </c>
      <c r="CF30">
        <v>10005</v>
      </c>
      <c r="CG30">
        <v>0</v>
      </c>
      <c r="CH30">
        <v>1.54805E-3</v>
      </c>
      <c r="CI30">
        <v>4.9998399999999998E-2</v>
      </c>
      <c r="CJ30">
        <v>0</v>
      </c>
      <c r="CK30">
        <v>0</v>
      </c>
      <c r="CL30">
        <v>0</v>
      </c>
      <c r="CM30">
        <v>580.78</v>
      </c>
      <c r="CN30">
        <v>4.9998399999999998E-2</v>
      </c>
      <c r="CO30">
        <v>-15.67</v>
      </c>
      <c r="CP30">
        <v>-3.94</v>
      </c>
      <c r="CQ30">
        <v>33.936999999999998</v>
      </c>
      <c r="CR30">
        <v>38.561999999999998</v>
      </c>
      <c r="CS30">
        <v>36.186999999999998</v>
      </c>
      <c r="CT30">
        <v>38.125</v>
      </c>
      <c r="CU30">
        <v>35.936999999999998</v>
      </c>
      <c r="CV30">
        <v>0</v>
      </c>
      <c r="CW30">
        <v>0</v>
      </c>
      <c r="CX30">
        <v>0</v>
      </c>
      <c r="CY30">
        <v>1290.60000014305</v>
      </c>
      <c r="CZ30">
        <v>0</v>
      </c>
      <c r="DA30">
        <v>579.35400000000004</v>
      </c>
      <c r="DB30">
        <v>0.275384614788383</v>
      </c>
      <c r="DC30">
        <v>-7.8776922048126004</v>
      </c>
      <c r="DD30">
        <v>-15.1852</v>
      </c>
      <c r="DE30">
        <v>15</v>
      </c>
      <c r="DF30">
        <v>1599671191.0999999</v>
      </c>
      <c r="DG30" t="s">
        <v>346</v>
      </c>
      <c r="DH30">
        <v>1599671191.0999999</v>
      </c>
      <c r="DI30">
        <v>1599669820</v>
      </c>
      <c r="DJ30">
        <v>41</v>
      </c>
      <c r="DK30">
        <v>3.2000000000000001E-2</v>
      </c>
      <c r="DL30">
        <v>-3.0000000000000001E-3</v>
      </c>
      <c r="DM30">
        <v>1.1759999999999999</v>
      </c>
      <c r="DN30">
        <v>-4.4999999999999998E-2</v>
      </c>
      <c r="DO30">
        <v>400</v>
      </c>
      <c r="DP30">
        <v>18</v>
      </c>
      <c r="DQ30">
        <v>0.17</v>
      </c>
      <c r="DR30">
        <v>0.04</v>
      </c>
      <c r="DS30">
        <v>0.23459165000000001</v>
      </c>
      <c r="DT30">
        <v>-9.9068015009380894E-2</v>
      </c>
      <c r="DU30">
        <v>3.57761472098031E-2</v>
      </c>
      <c r="DV30">
        <v>1</v>
      </c>
      <c r="DW30">
        <v>579.14787878787899</v>
      </c>
      <c r="DX30">
        <v>1.2052442548870199</v>
      </c>
      <c r="DY30">
        <v>1.92781672330151</v>
      </c>
      <c r="DZ30">
        <v>0</v>
      </c>
      <c r="EA30">
        <v>1.861256</v>
      </c>
      <c r="EB30">
        <v>-1.19603752345258E-2</v>
      </c>
      <c r="EC30">
        <v>1.37532141697858E-3</v>
      </c>
      <c r="ED30">
        <v>1</v>
      </c>
      <c r="EE30">
        <v>2</v>
      </c>
      <c r="EF30">
        <v>3</v>
      </c>
      <c r="EG30" t="s">
        <v>286</v>
      </c>
      <c r="EH30">
        <v>100</v>
      </c>
      <c r="EI30">
        <v>100</v>
      </c>
      <c r="EJ30">
        <v>1.1759999999999999</v>
      </c>
      <c r="EK30">
        <v>-4.5199999999999997E-2</v>
      </c>
      <c r="EL30">
        <v>1.1437999999999999</v>
      </c>
      <c r="EM30">
        <v>0</v>
      </c>
      <c r="EN30">
        <v>0</v>
      </c>
      <c r="EO30">
        <v>0</v>
      </c>
      <c r="EP30">
        <v>-4.5179999999998402E-2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22.7</v>
      </c>
      <c r="EY30">
        <v>22.6</v>
      </c>
      <c r="EZ30">
        <v>2</v>
      </c>
      <c r="FA30">
        <v>498.83600000000001</v>
      </c>
      <c r="FB30">
        <v>480.75299999999999</v>
      </c>
      <c r="FC30">
        <v>21.129300000000001</v>
      </c>
      <c r="FD30">
        <v>27.055</v>
      </c>
      <c r="FE30">
        <v>30</v>
      </c>
      <c r="FF30">
        <v>27.069099999999999</v>
      </c>
      <c r="FG30">
        <v>27.047999999999998</v>
      </c>
      <c r="FH30">
        <v>21.275099999999998</v>
      </c>
      <c r="FI30">
        <v>-30</v>
      </c>
      <c r="FJ30">
        <v>-30</v>
      </c>
      <c r="FK30">
        <v>21.13</v>
      </c>
      <c r="FL30">
        <v>400</v>
      </c>
      <c r="FM30">
        <v>0</v>
      </c>
      <c r="FN30">
        <v>102.246</v>
      </c>
      <c r="FO30">
        <v>102.114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2020-09-09T12:06:17Z</dcterms:created>
  <dcterms:modified xsi:type="dcterms:W3CDTF">2020-09-21T13:49:06Z</dcterms:modified>
</cp:coreProperties>
</file>